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gruppoacsm-my.sharepoint.com/personal/marco_longo_gruppoacsm_com/Documents/MarcoLongo ex disco P (10.2.60.4)/Resilienza/arera/raccolta dati 2024/"/>
    </mc:Choice>
  </mc:AlternateContent>
  <xr:revisionPtr revIDLastSave="170" documentId="13_ncr:1_{43D12A55-A124-4FE5-A1A9-F2F287508D07}" xr6:coauthVersionLast="47" xr6:coauthVersionMax="47" xr10:uidLastSave="{30E5276D-CF51-45AE-B534-319CAEA19A70}"/>
  <bookViews>
    <workbookView xWindow="22704" yWindow="0" windowWidth="18096" windowHeight="15636" tabRatio="856" activeTab="1" xr2:uid="{00000000-000D-0000-FFFF-FFFF00000000}"/>
  </bookViews>
  <sheets>
    <sheet name="Intervento" sheetId="1" r:id="rId1"/>
    <sheet name="Intervento_note" sheetId="7" r:id="rId2"/>
    <sheet name="Intervento-Costo" sheetId="4" r:id="rId3"/>
    <sheet name="Intervento-Beneficio 1" sheetId="5" r:id="rId4"/>
    <sheet name="Intervento-Beneficio 2" sheetId="8" r:id="rId5"/>
    <sheet name="Intervento-Beneficio 3" sheetId="19" r:id="rId6"/>
    <sheet name="Intervento-Beneficio 4" sheetId="20" r:id="rId7"/>
    <sheet name="Intervento-Beneficio 5" sheetId="21" r:id="rId8"/>
    <sheet name="T-note" sheetId="15" r:id="rId9"/>
    <sheet name="T-rif. normativo" sheetId="14" r:id="rId10"/>
    <sheet name="T-eleggibilità" sheetId="18" r:id="rId11"/>
    <sheet name="T-semestre" sheetId="13" r:id="rId12"/>
    <sheet name="T-stato di avanzamento" sheetId="9" r:id="rId13"/>
  </sheets>
  <definedNames>
    <definedName name="_xlnm._FilterDatabase" localSheetId="1" hidden="1">Intervento_note!$A$4:$I$5</definedName>
    <definedName name="_xlnm._FilterDatabase" localSheetId="2" hidden="1">'Intervento-Costo'!$A$6:$Q$7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" i="1" l="1"/>
  <c r="F7" i="21"/>
  <c r="AN7" i="21"/>
  <c r="G7" i="21"/>
  <c r="E7" i="21"/>
  <c r="Q5" i="1" l="1"/>
  <c r="AN7" i="20"/>
  <c r="G7" i="20"/>
  <c r="E7" i="20"/>
  <c r="AZ7" i="19"/>
  <c r="S7" i="19"/>
  <c r="Q7" i="19"/>
  <c r="G7" i="8"/>
  <c r="Z7" i="5"/>
  <c r="AN7" i="8"/>
  <c r="BG7" i="5"/>
  <c r="P7" i="4"/>
  <c r="T5" i="1" s="1"/>
  <c r="O7" i="4" l="1"/>
  <c r="Q7" i="4" l="1"/>
  <c r="E7" i="8" l="1"/>
  <c r="X7" i="5"/>
  <c r="O5" i="1" l="1"/>
  <c r="P5" i="1"/>
  <c r="R5" i="1" s="1"/>
</calcChain>
</file>

<file path=xl/sharedStrings.xml><?xml version="1.0" encoding="utf-8"?>
<sst xmlns="http://schemas.openxmlformats.org/spreadsheetml/2006/main" count="490" uniqueCount="394">
  <si>
    <t>Codice Univoco</t>
  </si>
  <si>
    <t>Principale fattore critico di rischio</t>
  </si>
  <si>
    <t>Tipologia Intervento prevalente</t>
  </si>
  <si>
    <t>N° clienti MT beneficiari</t>
  </si>
  <si>
    <t>Ambito prevalente</t>
  </si>
  <si>
    <t>Caduta piante</t>
  </si>
  <si>
    <t>Tempo di Ritorno (TR) pre intervento</t>
  </si>
  <si>
    <t>Tempo di Ritorno (TR) post intervento</t>
  </si>
  <si>
    <t>Km Intervento MT</t>
  </si>
  <si>
    <t>Primo anno beneficio</t>
  </si>
  <si>
    <t>Periodo calcolo Benefici (anni):</t>
  </si>
  <si>
    <t>Tasso di attualizzazione:</t>
  </si>
  <si>
    <t>Note</t>
  </si>
  <si>
    <t>N° clienti BT domestici beneficiari</t>
  </si>
  <si>
    <t>N° clienti BT non domestici beneficiari</t>
  </si>
  <si>
    <t>2_2017</t>
  </si>
  <si>
    <t>2_2018</t>
  </si>
  <si>
    <t>1_2019</t>
  </si>
  <si>
    <t>1_2020</t>
  </si>
  <si>
    <t>2_2019</t>
  </si>
  <si>
    <t>2_2021</t>
  </si>
  <si>
    <r>
      <t>Parametro 1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(per il calcolo del beneficio annuo)</t>
    </r>
  </si>
  <si>
    <r>
      <t>Parametro 2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(per il calcolo del beneficio annuo)</t>
    </r>
  </si>
  <si>
    <t>Beneficio Totale previsto attualizzato  [€]</t>
  </si>
  <si>
    <t>Stato di avanzamento</t>
  </si>
  <si>
    <t>In progetto</t>
  </si>
  <si>
    <t>In realizzazione</t>
  </si>
  <si>
    <t>In autorizzazione</t>
  </si>
  <si>
    <t>Completato</t>
  </si>
  <si>
    <t>Km Intervento BT</t>
  </si>
  <si>
    <t>Codice linea/e di distribuzione</t>
  </si>
  <si>
    <t>1_2017</t>
  </si>
  <si>
    <t>1_2018</t>
  </si>
  <si>
    <t>2_2020</t>
  </si>
  <si>
    <t>1_2021</t>
  </si>
  <si>
    <t>1_2022</t>
  </si>
  <si>
    <t>2_2022</t>
  </si>
  <si>
    <t>1_2023</t>
  </si>
  <si>
    <t>2_2023</t>
  </si>
  <si>
    <t>1_2024</t>
  </si>
  <si>
    <t>2_2024</t>
  </si>
  <si>
    <t>1° sem 2017</t>
  </si>
  <si>
    <t>2° sem 2017</t>
  </si>
  <si>
    <t>1° sem 2018</t>
  </si>
  <si>
    <t>2° sem 2018</t>
  </si>
  <si>
    <t>1° sem 2019</t>
  </si>
  <si>
    <t>2° sem 2019</t>
  </si>
  <si>
    <t>1° sem 2020</t>
  </si>
  <si>
    <t>2° sem 2020</t>
  </si>
  <si>
    <t>1° sem 2021</t>
  </si>
  <si>
    <t>2° sem 2021</t>
  </si>
  <si>
    <t>1° sem 2022</t>
  </si>
  <si>
    <t>2° sem 2022</t>
  </si>
  <si>
    <t>1° sem 2023</t>
  </si>
  <si>
    <t>2° sem 2023</t>
  </si>
  <si>
    <t>1° sem 2024</t>
  </si>
  <si>
    <t>2° sem 2024</t>
  </si>
  <si>
    <t>dal 1 gennaio al 30 giugno 2017</t>
  </si>
  <si>
    <t>dal 1 luglio al 31 dicembre 2017</t>
  </si>
  <si>
    <t>dal 1 gennaio al 30 giugno 2018</t>
  </si>
  <si>
    <t>dal 1 luglio al 31 dicembre 2018</t>
  </si>
  <si>
    <t>dal 1 gennaio al 30 giugno 2019</t>
  </si>
  <si>
    <t>dal 1 luglio al 31 dicembre 2019</t>
  </si>
  <si>
    <t>dal 1 gennaio al 30 giugno 2020</t>
  </si>
  <si>
    <t>dal 1 luglio al 31 dicembre 2020</t>
  </si>
  <si>
    <t>dal 1 gennaio al 30 giugno 2021</t>
  </si>
  <si>
    <t>dal 1 luglio al 31 dicembre 2021</t>
  </si>
  <si>
    <t>dal 1 gennaio al 30 giugno 2022</t>
  </si>
  <si>
    <t>dal 1 luglio al 31 dicembre 2022</t>
  </si>
  <si>
    <t>dal 1 gennaio al 30 giugno 2023</t>
  </si>
  <si>
    <t>dal 1 luglio al 31 dicembre 2023</t>
  </si>
  <si>
    <t>dal 1 gennaio al 30 giugno 2024</t>
  </si>
  <si>
    <t>dal 1 luglio al 31 dicembre 2024</t>
  </si>
  <si>
    <t>IDSemestre</t>
  </si>
  <si>
    <t>Semestre</t>
  </si>
  <si>
    <t>periodo</t>
  </si>
  <si>
    <t>Campi foglio "Intervento"</t>
  </si>
  <si>
    <t>Riferimento normativo TIQE</t>
  </si>
  <si>
    <t>comma 19.1</t>
  </si>
  <si>
    <t>comma 79bis.3</t>
  </si>
  <si>
    <t>comma 78.4, lettera a)</t>
  </si>
  <si>
    <t>comma 78.4, lettera b)</t>
  </si>
  <si>
    <t>comma 78.4, lettere c) e e)</t>
  </si>
  <si>
    <t>comma 78.4, lettera g)</t>
  </si>
  <si>
    <t>comma 78.4, lettera f)</t>
  </si>
  <si>
    <t>comma 78.4, lettera j) e comma 79bis4</t>
  </si>
  <si>
    <t>comma 78.6, lettera b)</t>
  </si>
  <si>
    <t>comma 78.6, lettera a), 79ter.1 e Schede 7 e 8</t>
  </si>
  <si>
    <t>Parametro 1 (per il calcolo del beneficio annuo)</t>
  </si>
  <si>
    <t>Parametro 2 (per il calcolo del beneficio annuo)</t>
  </si>
  <si>
    <t>Parametro X (per il calcolo del beneficio annuo)</t>
  </si>
  <si>
    <t>comma 78.6, lettera a) e Schede 7 e 8</t>
  </si>
  <si>
    <t>valore calcolato</t>
  </si>
  <si>
    <t>Beneficio 1 previsto Attualizzato [€]</t>
  </si>
  <si>
    <t>Beneficio 1 previsto annuo [€]</t>
  </si>
  <si>
    <t>Primo anno beneficio previsto</t>
  </si>
  <si>
    <t>Primo anno beneficio 1 previsto</t>
  </si>
  <si>
    <t>Beneficio 1 previsto 2020 [€]</t>
  </si>
  <si>
    <t>Beneficio 1 previsto 2021 [€]</t>
  </si>
  <si>
    <t>Beneficio 1 previsto 2022 [€]</t>
  </si>
  <si>
    <t>Beneficio 1 previsto 2023 [€]</t>
  </si>
  <si>
    <t>Beneficio 1 previsto 2024 [€]</t>
  </si>
  <si>
    <t>Beneficio 1 previsto 2025 [€]</t>
  </si>
  <si>
    <t>Beneficio 1 previsto 2026 [€]</t>
  </si>
  <si>
    <t>Beneficio 1 previsto 2027 [€]</t>
  </si>
  <si>
    <t>Beneficio 1 previsto 2028 [€]</t>
  </si>
  <si>
    <t>Beneficio 1 previsto 2029 [€]</t>
  </si>
  <si>
    <t>Beneficio 1 previsto 2030 [€]</t>
  </si>
  <si>
    <t>Beneficio 1 previsto 2031 [€]</t>
  </si>
  <si>
    <t>Beneficio 1 previsto 2032 [€]</t>
  </si>
  <si>
    <t>Beneficio 1 previsto 2033 [€]</t>
  </si>
  <si>
    <t>Beneficio 1 previsto 2034 [€]</t>
  </si>
  <si>
    <t>Beneficio 1 previsto 2035 [€]</t>
  </si>
  <si>
    <t>Beneficio 1 previsto 2036 [€]</t>
  </si>
  <si>
    <t>Beneficio 1 previsto 2037 [€]</t>
  </si>
  <si>
    <t>Beneficio 1 previsto 2038 [€]</t>
  </si>
  <si>
    <t>Beneficio 1 previsto 2039 [€]</t>
  </si>
  <si>
    <t>Beneficio 1 previsto 2040 [€]</t>
  </si>
  <si>
    <t>Beneficio 1 previsto 2041 [€]</t>
  </si>
  <si>
    <t>Beneficio 1 previsto 2042 [€]</t>
  </si>
  <si>
    <t>Beneficio 1 previsto 2043 [€]</t>
  </si>
  <si>
    <t>Beneficio 1 previsto 2044 [€]</t>
  </si>
  <si>
    <t>Beneficio 1 previsto 2045 [€]</t>
  </si>
  <si>
    <t>Beneficio 1 previsto 2046 [€]</t>
  </si>
  <si>
    <t>Beneficio 1 previsto 2047 [€]</t>
  </si>
  <si>
    <t>Beneficio 1 previsto 2048 [€]</t>
  </si>
  <si>
    <t>Beneficio 1 previsto 2049 [€]</t>
  </si>
  <si>
    <t>Conta anni Beneficio 1 previsto</t>
  </si>
  <si>
    <t>Beneficio 1 previsto attualizzato [€]</t>
  </si>
  <si>
    <t>Primo anno Beneficio 1 previsto</t>
  </si>
  <si>
    <t>corrisponde al primo anno successivo all'anno di conclusione previsto dell'intervento</t>
  </si>
  <si>
    <t xml:space="preserve"> Indice di Rischio (IRI) pre intervento</t>
  </si>
  <si>
    <t xml:space="preserve"> Indice di Rischio (IRI) post intervento</t>
  </si>
  <si>
    <r>
      <t>Parametro N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(per il calcolo del beneficio annuo)</t>
    </r>
  </si>
  <si>
    <t>comma 1.1, lettera vv), scheda 8 e comma 78.4, lettera h)</t>
  </si>
  <si>
    <t>comma 1.1, lettera tt), scheda 8 e comma 78.4, lettera h)</t>
  </si>
  <si>
    <t>Costo previsto 2024  [€]</t>
  </si>
  <si>
    <t>Semestre previsto/effettivo inizio</t>
  </si>
  <si>
    <t>comma 78.4, lettera i), riferito al singolo anno</t>
  </si>
  <si>
    <r>
      <t>Semestre previsto/effettivo inizio</t>
    </r>
    <r>
      <rPr>
        <b/>
        <sz val="8"/>
        <color theme="9" tint="-0.249977111117893"/>
        <rFont val="Calibri"/>
        <family val="2"/>
        <scheme val="minor"/>
      </rPr>
      <t xml:space="preserve"> </t>
    </r>
    <r>
      <rPr>
        <sz val="8"/>
        <color theme="9" tint="-0.249977111117893"/>
        <rFont val="Calibri"/>
        <family val="2"/>
        <scheme val="minor"/>
      </rPr>
      <t>(es: 1_2017 per 1° sem. 2017; 2_2019 per 2° sem. 2019)</t>
    </r>
  </si>
  <si>
    <t>comma 78.4, lettera j) e comma 79bis4 (vedi campo "Semestre previsto/effettivo inizio" nella tabella "Intervento-Costo")</t>
  </si>
  <si>
    <t>Campi foglio "Intervento-Costo"</t>
  </si>
  <si>
    <t>Campi foglio "Intervento-Beneficio 1"</t>
  </si>
  <si>
    <t>Campi foglio "Intervento-note"</t>
  </si>
  <si>
    <t>Delibera ammissione eleggibilità</t>
  </si>
  <si>
    <t>Costo effettivo 2017 [€]</t>
  </si>
  <si>
    <t>Costo effettivo 2018  [€]</t>
  </si>
  <si>
    <t>Costo effettivo 2019  [€]</t>
  </si>
  <si>
    <t>No</t>
  </si>
  <si>
    <t>Scostamento del NUD di oltre il 20% dal valore del primo inserimento (Sì/No/NA)</t>
  </si>
  <si>
    <t>Sì</t>
  </si>
  <si>
    <t>Semestre previsto fine</t>
  </si>
  <si>
    <t>Semestre effettivo fine</t>
  </si>
  <si>
    <t>Posticipo tra semestre effettivo di fine intervento e semestre pianificato di fine intervento</t>
  </si>
  <si>
    <t xml:space="preserve">comma 78.4, lettera j) e comma 79bis4 </t>
  </si>
  <si>
    <r>
      <t>Semestre effettivo fine</t>
    </r>
    <r>
      <rPr>
        <b/>
        <sz val="8"/>
        <color rgb="FFFF0000"/>
        <rFont val="Calibri"/>
        <family val="2"/>
        <scheme val="minor"/>
      </rPr>
      <t xml:space="preserve">
(semstre in cui l'intervento è stato completato)</t>
    </r>
  </si>
  <si>
    <r>
      <t xml:space="preserve">Semestre effettivo fine
</t>
    </r>
    <r>
      <rPr>
        <sz val="9"/>
        <color rgb="FFFF0000"/>
        <rFont val="Calibri"/>
        <family val="2"/>
        <scheme val="minor"/>
      </rPr>
      <t xml:space="preserve"> </t>
    </r>
    <r>
      <rPr>
        <sz val="8"/>
        <color rgb="FFFF0000"/>
        <rFont val="Calibri"/>
        <family val="2"/>
        <scheme val="minor"/>
      </rPr>
      <t>(es: 1_2018 per 1° sem. 2018; 2_2020 per 2° sem. 2020)
 (semstre in cui l'intervento è stato completato)</t>
    </r>
  </si>
  <si>
    <t>ID</t>
  </si>
  <si>
    <t>Eleggibilità</t>
  </si>
  <si>
    <t>Premio e/o penalità (79ter o 79quater)</t>
  </si>
  <si>
    <t>Penalità (79quater)</t>
  </si>
  <si>
    <t>Non eleggibile</t>
  </si>
  <si>
    <t>Tipologia eleggibilità da Delibera (premio/penalità o solo penalità)</t>
  </si>
  <si>
    <t>Anno di prima presentazione dell'intervento nel Piano Resilienza</t>
  </si>
  <si>
    <t>Codice univoco ARERA</t>
  </si>
  <si>
    <t>Da definire</t>
  </si>
  <si>
    <t>500/2020/R/eel</t>
  </si>
  <si>
    <t>Costo effettivo 2020  [€]</t>
  </si>
  <si>
    <r>
      <t xml:space="preserve">Semestre previsto fine
</t>
    </r>
    <r>
      <rPr>
        <b/>
        <sz val="8"/>
        <color theme="9" tint="-0.249977111117893"/>
        <rFont val="Calibri"/>
        <family val="2"/>
        <scheme val="minor"/>
      </rPr>
      <t>(semestre indicato nella prima presentazione dell'intervento nel Piano resilienza)</t>
    </r>
  </si>
  <si>
    <r>
      <t xml:space="preserve">Semestre previsto fine
</t>
    </r>
    <r>
      <rPr>
        <sz val="9"/>
        <color theme="9" tint="-0.249977111117893"/>
        <rFont val="Calibri"/>
        <family val="2"/>
        <scheme val="minor"/>
      </rPr>
      <t xml:space="preserve"> </t>
    </r>
    <r>
      <rPr>
        <sz val="8"/>
        <color theme="9" tint="-0.249977111117893"/>
        <rFont val="Calibri"/>
        <family val="2"/>
        <scheme val="minor"/>
      </rPr>
      <t>(es: 1_2018 per 1° sem. 2018; 2_2020 per 2° sem. 2020)
(semestre indicato nella prima presentazione dell'intervento nel Piano resilienza)</t>
    </r>
  </si>
  <si>
    <t>Costo effettivo 2021  [€]</t>
  </si>
  <si>
    <t>Piano Resilienza: consuntivazione degli interventi</t>
  </si>
  <si>
    <t>1_2025</t>
  </si>
  <si>
    <t>2_2025</t>
  </si>
  <si>
    <t>1° sem 2025</t>
  </si>
  <si>
    <t>2° sem 2025</t>
  </si>
  <si>
    <t>1_2026</t>
  </si>
  <si>
    <t>2_2026</t>
  </si>
  <si>
    <t>1° sem 2026</t>
  </si>
  <si>
    <t>2° sem 2026</t>
  </si>
  <si>
    <t>dal 1 gennaio al 30 giugno 2025</t>
  </si>
  <si>
    <t>dal 1 luglio al 31 dicembre 2025</t>
  </si>
  <si>
    <t>dal 1 gennaio al 30 giugno 2026</t>
  </si>
  <si>
    <t>dal 1 luglio al 31 dicembre 2026</t>
  </si>
  <si>
    <t>Intervento concluso nel 2023 (Sì/No)</t>
  </si>
  <si>
    <t>Costo effettivo 2022  [€]</t>
  </si>
  <si>
    <t>Costo effettivo 2023  [€]</t>
  </si>
  <si>
    <t>Costo previsto 2025  [€]</t>
  </si>
  <si>
    <t>Costo previsto 2026  [€]</t>
  </si>
  <si>
    <t>Costo effettivo/previsto 2017-2026  [€]</t>
  </si>
  <si>
    <t>Costo 2017-2026 effettivo/previsto attualizzato  [€]</t>
  </si>
  <si>
    <t>Costo Totale effettivo/previsto attualizzato  [€]</t>
  </si>
  <si>
    <t>comma 78.6, lettera a), 79ter.1 e Schede 7 e 8 (vedi campo "Costo 2017-2026 effettivo/previsto attualizzato  [€]" nella tabella "Intervento-Costo")</t>
  </si>
  <si>
    <t>comma 78.6, lettera a), 79ter.1, 79ter.5 e Schede 7 e 8 (vedi campo "Beneficio 1 previsto Attualizzato [€]" nella tabella "Intervento-Beneficio 1")</t>
  </si>
  <si>
    <t>Costo 2017…2026 [€]</t>
  </si>
  <si>
    <t>Costo 2017-2026  [€]</t>
  </si>
  <si>
    <t>comma 78.4, lettera i), riferito al periodo 2017-2026</t>
  </si>
  <si>
    <t>corrisponde al primo anno successivo all'anno di conclusione effettivo/previsto dell'intervento</t>
  </si>
  <si>
    <t>comma 78.6, lettera a), 79ter.1, 79ter.5 e Schede 7 e 8  (contribuisce al "Beneficio Totale previsto attualizzato  [€]")</t>
  </si>
  <si>
    <t>Beneficio 1 previsto 2020…2051 [€]</t>
  </si>
  <si>
    <t>è il valore del beneficio previsto annuo ripartito nel periodo 2020…2051</t>
  </si>
  <si>
    <t>Beneficio 1 previsto 2050 [€]</t>
  </si>
  <si>
    <t>Beneficio 1 previsto 2051 [€]</t>
  </si>
  <si>
    <t>Intervento proposto in esclusione dal meccanismo incentivante secondo le disposizioni indicate al punto 2. della deliberazione 614/2023/R/eel  (Sì/No)</t>
  </si>
  <si>
    <r>
      <rPr>
        <b/>
        <sz val="11"/>
        <rFont val="Calibri"/>
        <family val="2"/>
        <scheme val="minor"/>
      </rPr>
      <t xml:space="preserve">534/2019/R/eel </t>
    </r>
    <r>
      <rPr>
        <sz val="11"/>
        <rFont val="Calibri"/>
        <family val="2"/>
        <scheme val="minor"/>
      </rPr>
      <t xml:space="preserve">oppure </t>
    </r>
    <r>
      <rPr>
        <b/>
        <sz val="11"/>
        <rFont val="Calibri"/>
        <family val="2"/>
        <scheme val="minor"/>
      </rPr>
      <t>500/2020/R/eel</t>
    </r>
    <r>
      <rPr>
        <sz val="11"/>
        <rFont val="Calibri"/>
        <family val="2"/>
        <scheme val="minor"/>
      </rPr>
      <t xml:space="preserve"> oppure </t>
    </r>
    <r>
      <rPr>
        <b/>
        <sz val="11"/>
        <rFont val="Calibri"/>
        <family val="2"/>
        <scheme val="minor"/>
      </rPr>
      <t>536/2021/R/eel</t>
    </r>
    <r>
      <rPr>
        <sz val="11"/>
        <rFont val="Calibri"/>
        <family val="2"/>
        <scheme val="minor"/>
      </rPr>
      <t xml:space="preserve"> oppure </t>
    </r>
    <r>
      <rPr>
        <b/>
        <sz val="11"/>
        <rFont val="Calibri"/>
        <family val="2"/>
        <scheme val="minor"/>
      </rPr>
      <t>69/2023/R/eel</t>
    </r>
    <r>
      <rPr>
        <sz val="11"/>
        <rFont val="Calibri"/>
        <family val="2"/>
        <scheme val="minor"/>
      </rPr>
      <t xml:space="preserve"> oppure </t>
    </r>
    <r>
      <rPr>
        <b/>
        <sz val="11"/>
        <rFont val="Calibri"/>
        <family val="2"/>
        <scheme val="minor"/>
      </rPr>
      <t>NNN/AAAA/R/eel</t>
    </r>
  </si>
  <si>
    <r>
      <t xml:space="preserve">Tipologia di eleggibilità come definita dalle delibere </t>
    </r>
    <r>
      <rPr>
        <b/>
        <sz val="11"/>
        <rFont val="Calibri"/>
        <family val="2"/>
        <scheme val="minor"/>
      </rPr>
      <t>534/2019/R/eel</t>
    </r>
    <r>
      <rPr>
        <sz val="11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500/2020/R/eel,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536/2021/R/eel e 69/2023/R/eel</t>
    </r>
  </si>
  <si>
    <r>
      <t xml:space="preserve">ad es: </t>
    </r>
    <r>
      <rPr>
        <b/>
        <sz val="11"/>
        <rFont val="Calibri"/>
        <family val="2"/>
        <scheme val="minor"/>
      </rPr>
      <t>EXXX-P19-0001</t>
    </r>
    <r>
      <rPr>
        <sz val="11"/>
        <rFont val="Calibri"/>
        <family val="2"/>
        <scheme val="minor"/>
      </rPr>
      <t xml:space="preserve">  oppure </t>
    </r>
    <r>
      <rPr>
        <b/>
        <sz val="11"/>
        <rFont val="Calibri"/>
        <family val="2"/>
        <scheme val="minor"/>
      </rPr>
      <t>EXXX-P20-0001</t>
    </r>
    <r>
      <rPr>
        <sz val="11"/>
        <rFont val="Calibri"/>
        <family val="2"/>
        <scheme val="minor"/>
      </rPr>
      <t xml:space="preserve">  oppure </t>
    </r>
    <r>
      <rPr>
        <b/>
        <sz val="11"/>
        <rFont val="Calibri"/>
        <family val="2"/>
        <scheme val="minor"/>
      </rPr>
      <t>EXXX-P21-0001</t>
    </r>
    <r>
      <rPr>
        <sz val="11"/>
        <rFont val="Calibri"/>
        <family val="2"/>
        <scheme val="minor"/>
      </rPr>
      <t xml:space="preserve"> oppure </t>
    </r>
    <r>
      <rPr>
        <b/>
        <sz val="11"/>
        <rFont val="Calibri"/>
        <family val="2"/>
        <scheme val="minor"/>
      </rPr>
      <t>EXXX-P22-0001</t>
    </r>
    <r>
      <rPr>
        <sz val="11"/>
        <rFont val="Calibri"/>
        <family val="2"/>
        <scheme val="minor"/>
      </rPr>
      <t xml:space="preserve"> oppure </t>
    </r>
    <r>
      <rPr>
        <b/>
        <sz val="11"/>
        <rFont val="Calibri"/>
        <family val="2"/>
        <scheme val="minor"/>
      </rPr>
      <t xml:space="preserve">NNN </t>
    </r>
    <r>
      <rPr>
        <sz val="11"/>
        <rFont val="Calibri"/>
        <family val="2"/>
        <scheme val="minor"/>
      </rPr>
      <t>(vedi delibere 534/2019/R/eel,  500/2020/R/eel, 536/2021/R/eel e oppure 69/2023/R/eel)</t>
    </r>
  </si>
  <si>
    <r>
      <t xml:space="preserve">inserire </t>
    </r>
    <r>
      <rPr>
        <b/>
        <sz val="11"/>
        <rFont val="Calibri"/>
        <family val="2"/>
        <scheme val="minor"/>
      </rPr>
      <t>Sì</t>
    </r>
    <r>
      <rPr>
        <sz val="11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>se concluso nel 2023</t>
    </r>
    <r>
      <rPr>
        <sz val="11"/>
        <rFont val="Calibri"/>
        <family val="2"/>
        <scheme val="minor"/>
      </rPr>
      <t xml:space="preserve"> altrimenti </t>
    </r>
    <r>
      <rPr>
        <b/>
        <sz val="11"/>
        <rFont val="Calibri"/>
        <family val="2"/>
        <scheme val="minor"/>
      </rPr>
      <t>No</t>
    </r>
  </si>
  <si>
    <r>
      <rPr>
        <b/>
        <sz val="11"/>
        <rFont val="Calibri"/>
        <family val="2"/>
        <scheme val="minor"/>
      </rPr>
      <t>Per gli interventi conclusi nel 2023</t>
    </r>
    <r>
      <rPr>
        <sz val="11"/>
        <rFont val="Calibri"/>
        <family val="2"/>
        <scheme val="minor"/>
      </rPr>
      <t xml:space="preserve">: inserire </t>
    </r>
    <r>
      <rPr>
        <b/>
        <sz val="11"/>
        <rFont val="Calibri"/>
        <family val="2"/>
        <scheme val="minor"/>
      </rPr>
      <t>Sì</t>
    </r>
    <r>
      <rPr>
        <sz val="11"/>
        <rFont val="Calibri"/>
        <family val="2"/>
        <scheme val="minor"/>
      </rPr>
      <t xml:space="preserve"> se lo scostamento del NUD è di oltre il 20% dal valore del primo inserimento nel Piano Resilienza e </t>
    </r>
    <r>
      <rPr>
        <b/>
        <sz val="11"/>
        <rFont val="Calibri"/>
        <family val="2"/>
        <scheme val="minor"/>
      </rPr>
      <t>No</t>
    </r>
    <r>
      <rPr>
        <sz val="11"/>
        <rFont val="Calibri"/>
        <family val="2"/>
        <scheme val="minor"/>
      </rPr>
      <t xml:space="preserve"> nel cao di scostamento entro il 20%; inserire </t>
    </r>
    <r>
      <rPr>
        <b/>
        <sz val="11"/>
        <rFont val="Calibri"/>
        <family val="2"/>
        <scheme val="minor"/>
      </rPr>
      <t>NA</t>
    </r>
    <r>
      <rPr>
        <sz val="11"/>
        <rFont val="Calibri"/>
        <family val="2"/>
        <scheme val="minor"/>
      </rPr>
      <t xml:space="preserve"> per gli interventi non conclusi nel 2023</t>
    </r>
  </si>
  <si>
    <r>
      <rPr>
        <b/>
        <sz val="11"/>
        <rFont val="Calibri"/>
        <family val="2"/>
        <scheme val="minor"/>
      </rPr>
      <t xml:space="preserve">Inserire Sì </t>
    </r>
    <r>
      <rPr>
        <sz val="11"/>
        <rFont val="Calibri"/>
        <family val="2"/>
        <scheme val="minor"/>
      </rPr>
      <t>se l'intervento è stato proposto in esclusione dal meccasnismo incentivante</t>
    </r>
  </si>
  <si>
    <t>ad es: 2019 o 2020 o 2021 o 2022</t>
  </si>
  <si>
    <t>ARE_02_2018</t>
  </si>
  <si>
    <t>Sost. cond. nudi con cavo interrato</t>
  </si>
  <si>
    <t>808B</t>
  </si>
  <si>
    <t>CANALE - GOBBERA</t>
  </si>
  <si>
    <t>E055-P20-0002</t>
  </si>
  <si>
    <t>Potenza interrotta emergenza caduta alberi utenti BT domestici ante-intervento [kW]</t>
  </si>
  <si>
    <t>Potenza interrotta emergenza caduta alberi utenti BT domestici post-intervento [kW]</t>
  </si>
  <si>
    <t>Potenza interrotta emergenza caduta alberi utenti BT non domestici ante-intervento [kW]</t>
  </si>
  <si>
    <t>Potenza interrotta emergenza caduta alberi utenti BT non domestici post-intervento [kW]</t>
  </si>
  <si>
    <t>Potenza interrotta emergenza caduta alberi utenti MT ante-intervento [kW]</t>
  </si>
  <si>
    <t>Potenza interrotta emergenza caduta alberi utenti MT post-intervento [kW]</t>
  </si>
  <si>
    <t>Potenza interrotta emergenza manicotti utenti BT domestici ante-intervento [kW]</t>
  </si>
  <si>
    <t>Potenza interrotta emergenza manicotti utenti BT domestici post-intervento [kW]</t>
  </si>
  <si>
    <t>Potenza interrotta emergenza manicotti utenti BT non domestici ante-intervento [kW]</t>
  </si>
  <si>
    <t>Potenza interrotta emergenza manicotti utenti BT non domestici post-intervento [kW]</t>
  </si>
  <si>
    <t>Potenza interrotta emergenza manicotti utenti MT ante-intervento [kW]</t>
  </si>
  <si>
    <t>Potenza interrotta emergenza manicotti utenti MT post-intervento [kW]</t>
  </si>
  <si>
    <t>Energia media oraria utenti (per unità di potenza contrattuale) utenti BT domestici [kWh/(h·kW)]</t>
  </si>
  <si>
    <t>Energia media oraria utenti (per unità di potenza contrattuale) utenti BT non domestici [kWh/(h·kW)]</t>
  </si>
  <si>
    <t>Energia media oraria utenti (per unità di potenza contrattuale) utenti MT [kWh/(h·kW)]</t>
  </si>
  <si>
    <t>Durata convenzionale guasti - condizioni di emergenza [h]</t>
  </si>
  <si>
    <t>Valore energia non fornita utenti domestici - condizioni emergenza [€/kWh]</t>
  </si>
  <si>
    <t>Valore energia non fornita utenti non domestici  - condizioni emergenza [€/kWh]</t>
  </si>
  <si>
    <t>Beneficio utenti BT domestici [€]</t>
  </si>
  <si>
    <t>Beneficio utenti BT non domestici [€]</t>
  </si>
  <si>
    <t>Beneficio utenti MT [€]</t>
  </si>
  <si>
    <t>Potenza interrotta condizioni ordinarie caduta alberi clienti BT domestici ante-intervento [kW]</t>
  </si>
  <si>
    <t>Potenza interrotta condizioni ordinarie caduta alberi clienti BT domestici post-intervento [kW]</t>
  </si>
  <si>
    <t>Potenza interrotta condizioni ordinarie caduta alberi clienti BT non domestici ante-intervento [kW]</t>
  </si>
  <si>
    <t>Potenza interrotta condizioni ordinarie caduta alberi clienti BT non domestici post-intervento [kW]</t>
  </si>
  <si>
    <t>Potenza interrotta condizioni ordinarie caduta alberi clienti MT ante-intervento [kW]</t>
  </si>
  <si>
    <t>Potenza interrotta condizioni ordinarie caduta alberi clienti MT post-intervento [kW]</t>
  </si>
  <si>
    <t>Durata convenzionale guasti - condizioni ordinarie [h]</t>
  </si>
  <si>
    <t>Valore energia non fornita utenti domestici - condizioni ordinarie [€/kWh]</t>
  </si>
  <si>
    <t>Valore energia non fornita utenti non domestici  - condizioni ordinarie [€/kWh]</t>
  </si>
  <si>
    <t>Minor costo di manutenzione per taglio alberi [€/km]</t>
  </si>
  <si>
    <t>Lunghezza linea sanata [km]</t>
  </si>
  <si>
    <t>Primo anno Beneficio 5 previsto</t>
  </si>
  <si>
    <t>Beneficio 5 previsto annuo [€]</t>
  </si>
  <si>
    <t>Beneficio 5 previsto attualizzato [€]</t>
  </si>
  <si>
    <t>Primo anno Beneficio 4 previsto</t>
  </si>
  <si>
    <t>Beneficio 4 previsto annuo [€]</t>
  </si>
  <si>
    <t>Beneficio 4 previsto attualizzato [€]</t>
  </si>
  <si>
    <t>Beneficio 4 previsto 2020 [€]</t>
  </si>
  <si>
    <t>Beneficio 4 previsto 2021 [€]</t>
  </si>
  <si>
    <t>Beneficio 4 previsto 2022 [€]</t>
  </si>
  <si>
    <t>Beneficio 4 previsto 2023 [€]</t>
  </si>
  <si>
    <t>Beneficio 4 previsto 2024 [€]</t>
  </si>
  <si>
    <t>Beneficio 4 previsto 2025 [€]</t>
  </si>
  <si>
    <t>Beneficio 4 previsto 2026 [€]</t>
  </si>
  <si>
    <t>Beneficio 4 previsto 2027 [€]</t>
  </si>
  <si>
    <t>Beneficio 4 previsto 2028 [€]</t>
  </si>
  <si>
    <t>Beneficio 4 previsto 2029 [€]</t>
  </si>
  <si>
    <t>Beneficio 4 previsto 2030 [€]</t>
  </si>
  <si>
    <t>Beneficio 4 previsto 2031 [€]</t>
  </si>
  <si>
    <t>Beneficio 4 previsto 2032 [€]</t>
  </si>
  <si>
    <t>Beneficio 4 previsto 2033 [€]</t>
  </si>
  <si>
    <t>Beneficio 4 previsto 2034 [€]</t>
  </si>
  <si>
    <t>Beneficio 4 previsto 2035 [€]</t>
  </si>
  <si>
    <t>Beneficio 4 previsto 2036 [€]</t>
  </si>
  <si>
    <t>Beneficio 4 previsto 2037 [€]</t>
  </si>
  <si>
    <t>Beneficio 4 previsto 2038 [€]</t>
  </si>
  <si>
    <t>Beneficio 4 previsto 2039 [€]</t>
  </si>
  <si>
    <t>Beneficio 4 previsto 2040 [€]</t>
  </si>
  <si>
    <t>Beneficio 4 previsto 2041 [€]</t>
  </si>
  <si>
    <t>Beneficio 4 previsto 2042 [€]</t>
  </si>
  <si>
    <t>Beneficio 4 previsto 2043 [€]</t>
  </si>
  <si>
    <t>Beneficio 4 previsto 2044 [€]</t>
  </si>
  <si>
    <t>Beneficio 4 previsto 2045 [€]</t>
  </si>
  <si>
    <t>Beneficio 4 previsto 2046 [€]</t>
  </si>
  <si>
    <t>Beneficio 4 previsto 2047 [€]</t>
  </si>
  <si>
    <t>Beneficio 4 previsto 2048 [€]</t>
  </si>
  <si>
    <t>Beneficio 4 previsto 2049 [€]</t>
  </si>
  <si>
    <t>Beneficio 4 previsto 2050 [€]</t>
  </si>
  <si>
    <t>Beneficio 4 previsto 2051 [€]</t>
  </si>
  <si>
    <t>Conta anni Beneficio 4 previsto</t>
  </si>
  <si>
    <t>Primo anno Beneficio 3 previsto</t>
  </si>
  <si>
    <t>Beneficio 3 previsto annuo [€]</t>
  </si>
  <si>
    <t>Beneficio 3 previsto attualizzato [€]</t>
  </si>
  <si>
    <t>Beneficio 3 previsto 2020 [€]</t>
  </si>
  <si>
    <t>Beneficio 3 previsto 2021 [€]</t>
  </si>
  <si>
    <t>Beneficio 3 previsto 2022 [€]</t>
  </si>
  <si>
    <t>Beneficio 3 previsto 2023 [€]</t>
  </si>
  <si>
    <t>Beneficio 3 previsto 2024 [€]</t>
  </si>
  <si>
    <t>Beneficio 3 previsto 2025 [€]</t>
  </si>
  <si>
    <t>Beneficio 3 previsto 2026 [€]</t>
  </si>
  <si>
    <t>Beneficio 3 previsto 2027 [€]</t>
  </si>
  <si>
    <t>Beneficio 3 previsto 2028 [€]</t>
  </si>
  <si>
    <t>Beneficio 3 previsto 2029 [€]</t>
  </si>
  <si>
    <t>Beneficio 3 previsto 2030 [€]</t>
  </si>
  <si>
    <t>Beneficio 3 previsto 2031 [€]</t>
  </si>
  <si>
    <t>Beneficio 3 previsto 2032 [€]</t>
  </si>
  <si>
    <t>Beneficio 3 previsto 2033 [€]</t>
  </si>
  <si>
    <t>Beneficio 3 previsto 2034 [€]</t>
  </si>
  <si>
    <t>Beneficio 3 previsto 2035 [€]</t>
  </si>
  <si>
    <t>Beneficio 3 previsto 2036 [€]</t>
  </si>
  <si>
    <t>Beneficio 3 previsto 2037 [€]</t>
  </si>
  <si>
    <t>Beneficio 3 previsto 2038 [€]</t>
  </si>
  <si>
    <t>Beneficio 3 previsto 2039 [€]</t>
  </si>
  <si>
    <t>Beneficio 3 previsto 2040 [€]</t>
  </si>
  <si>
    <t>Beneficio 3 previsto 2041 [€]</t>
  </si>
  <si>
    <t>Beneficio 3 previsto 2042 [€]</t>
  </si>
  <si>
    <t>Beneficio 3 previsto 2043 [€]</t>
  </si>
  <si>
    <t>Beneficio 3 previsto 2044 [€]</t>
  </si>
  <si>
    <t>Beneficio 3 previsto 2045 [€]</t>
  </si>
  <si>
    <t>Beneficio 3 previsto 2046 [€]</t>
  </si>
  <si>
    <t>Beneficio 3 previsto 2047 [€]</t>
  </si>
  <si>
    <t>Beneficio 3 previsto 2048 [€]</t>
  </si>
  <si>
    <t>Beneficio 3 previsto 2049 [€]</t>
  </si>
  <si>
    <t>Beneficio 3 previsto 2050 [€]</t>
  </si>
  <si>
    <t>Beneficio 3 previsto 2051 [€]</t>
  </si>
  <si>
    <t>Conta anni Beneficio 3 previsto</t>
  </si>
  <si>
    <t>Primo anno Beneficio 2 previsto</t>
  </si>
  <si>
    <t>Beneficio 2 previsto annuo [€]</t>
  </si>
  <si>
    <t>Beneficio 2 previsto attualizzato [€]</t>
  </si>
  <si>
    <t>Beneficio 2 previsto 2020 [€]</t>
  </si>
  <si>
    <t>Beneficio 2 previsto 2021 [€]</t>
  </si>
  <si>
    <t>Beneficio 2 previsto 2022 [€]</t>
  </si>
  <si>
    <t>Beneficio 2 previsto 2023 [€]</t>
  </si>
  <si>
    <t>Beneficio 2 previsto 2024 [€]</t>
  </si>
  <si>
    <t>Beneficio 2 previsto 2025 [€]</t>
  </si>
  <si>
    <t>Beneficio 2 previsto 2026 [€]</t>
  </si>
  <si>
    <t>Beneficio 2 previsto 2027 [€]</t>
  </si>
  <si>
    <t>Beneficio 2 previsto 2028 [€]</t>
  </si>
  <si>
    <t>Beneficio 2 previsto 2029 [€]</t>
  </si>
  <si>
    <t>Beneficio 2 previsto 2030 [€]</t>
  </si>
  <si>
    <t>Beneficio 2 previsto 2031 [€]</t>
  </si>
  <si>
    <t>Beneficio 2 previsto 2032 [€]</t>
  </si>
  <si>
    <t>Beneficio 2 previsto 2033 [€]</t>
  </si>
  <si>
    <t>Beneficio 2 previsto 2034 [€]</t>
  </si>
  <si>
    <t>Beneficio 2 previsto 2035 [€]</t>
  </si>
  <si>
    <t>Beneficio 2 previsto 2036 [€]</t>
  </si>
  <si>
    <t>Beneficio 2 previsto 2037 [€]</t>
  </si>
  <si>
    <t>Beneficio 2 previsto 2038 [€]</t>
  </si>
  <si>
    <t>Beneficio 2 previsto 2039 [€]</t>
  </si>
  <si>
    <t>Beneficio 2 previsto 2040 [€]</t>
  </si>
  <si>
    <t>Beneficio 2 previsto 2041 [€]</t>
  </si>
  <si>
    <t>Beneficio 2 previsto 2042 [€]</t>
  </si>
  <si>
    <t>Beneficio 2 previsto 2043 [€]</t>
  </si>
  <si>
    <t>Beneficio 2 previsto 2044 [€]</t>
  </si>
  <si>
    <t>Beneficio 2 previsto 2045 [€]</t>
  </si>
  <si>
    <t>Beneficio 2 previsto 2046 [€]</t>
  </si>
  <si>
    <t>Beneficio 2 previsto 2047 [€]</t>
  </si>
  <si>
    <t>Beneficio 2 previsto 2048 [€]</t>
  </si>
  <si>
    <t>Beneficio 2 previsto 2049 [€]</t>
  </si>
  <si>
    <t>Beneficio 2 previsto 2050 [€]</t>
  </si>
  <si>
    <t>Beneficio 2 previsto 2051 [€]</t>
  </si>
  <si>
    <t>Conta anni Beneficio 2 previsto</t>
  </si>
  <si>
    <t>Beneficio 5 previsto 2020 [€]</t>
  </si>
  <si>
    <t>Beneficio 5 previsto 2021 [€]</t>
  </si>
  <si>
    <t>Beneficio 5 previsto 2022 [€]</t>
  </si>
  <si>
    <t>Beneficio 5 previsto 2023 [€]</t>
  </si>
  <si>
    <t>Beneficio 5 previsto 2024 [€]</t>
  </si>
  <si>
    <t>Beneficio 5 previsto 2025 [€]</t>
  </si>
  <si>
    <t>Beneficio 5 previsto 2026 [€]</t>
  </si>
  <si>
    <t>Beneficio 5 previsto 2027 [€]</t>
  </si>
  <si>
    <t>Beneficio 5 previsto 2028 [€]</t>
  </si>
  <si>
    <t>Beneficio 5 previsto 2029 [€]</t>
  </si>
  <si>
    <t>Beneficio 5 previsto 2030 [€]</t>
  </si>
  <si>
    <t>Beneficio 5 previsto 2031 [€]</t>
  </si>
  <si>
    <t>Beneficio 5 previsto 2032 [€]</t>
  </si>
  <si>
    <t>Beneficio 5 previsto 2033 [€]</t>
  </si>
  <si>
    <t>Beneficio 5 previsto 2034 [€]</t>
  </si>
  <si>
    <t>Beneficio 5 previsto 2035 [€]</t>
  </si>
  <si>
    <t>Beneficio 5 previsto 2036 [€]</t>
  </si>
  <si>
    <t>Beneficio 5 previsto 2037 [€]</t>
  </si>
  <si>
    <t>Beneficio 5 previsto 2038 [€]</t>
  </si>
  <si>
    <t>Beneficio 5 previsto 2039 [€]</t>
  </si>
  <si>
    <t>Beneficio 5 previsto 2040 [€]</t>
  </si>
  <si>
    <t>Beneficio 5 previsto 2041 [€]</t>
  </si>
  <si>
    <t>Beneficio 5 previsto 2042 [€]</t>
  </si>
  <si>
    <t>Beneficio 5 previsto 2043 [€]</t>
  </si>
  <si>
    <t>Beneficio 5 previsto 2044 [€]</t>
  </si>
  <si>
    <t>Beneficio 5 previsto 2045 [€]</t>
  </si>
  <si>
    <t>Beneficio 5 previsto 2046 [€]</t>
  </si>
  <si>
    <t>Beneficio 5 previsto 2047 [€]</t>
  </si>
  <si>
    <t>Beneficio 5 previsto 2048 [€]</t>
  </si>
  <si>
    <t>Beneficio 5 previsto 2049 [€]</t>
  </si>
  <si>
    <t>Beneficio 5 previsto 2050 [€]</t>
  </si>
  <si>
    <t>Beneficio 5 previsto 2051 [€]</t>
  </si>
  <si>
    <t>Conta anni Beneficio 5 previsto</t>
  </si>
  <si>
    <t>Beneficio Totale (da 1 a 5) previsto attualizzato  [€]</t>
  </si>
  <si>
    <t>Nel foglio "intervento" sono evidenziati i numeri utenti reali e i km dell'intervento effettivamente realizzati. Ai fini del calcolo del beneficio sono stati mantenuti i valori indicati alla prima presentazione del piano poiché il nr utenti è aumentato del solo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</si>
</sst>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9" fontId="0" fillId="0" borderId="0" xfId="1" applyFont="1"/>
    <xf numFmtId="0" fontId="7" fillId="0" borderId="0" xfId="0" applyFont="1"/>
    <xf numFmtId="3" fontId="0" fillId="0" borderId="0" xfId="0" applyNumberFormat="1"/>
    <xf numFmtId="164" fontId="0" fillId="0" borderId="0" xfId="0" applyNumberFormat="1"/>
    <xf numFmtId="4" fontId="0" fillId="0" borderId="0" xfId="0" applyNumberFormat="1"/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left" wrapText="1"/>
    </xf>
    <xf numFmtId="0" fontId="0" fillId="4" borderId="0" xfId="0" applyFill="1"/>
    <xf numFmtId="0" fontId="14" fillId="0" borderId="0" xfId="0" applyFont="1" applyAlignment="1">
      <alignment horizontal="left" wrapText="1"/>
    </xf>
    <xf numFmtId="0" fontId="14" fillId="0" borderId="0" xfId="0" applyFont="1"/>
    <xf numFmtId="0" fontId="0" fillId="4" borderId="0" xfId="0" applyFill="1" applyAlignment="1">
      <alignment horizontal="left" wrapText="1"/>
    </xf>
    <xf numFmtId="0" fontId="15" fillId="0" borderId="0" xfId="0" applyFont="1" applyAlignment="1">
      <alignment horizontal="center"/>
    </xf>
    <xf numFmtId="0" fontId="16" fillId="0" borderId="0" xfId="0" applyFont="1"/>
    <xf numFmtId="0" fontId="0" fillId="5" borderId="0" xfId="0" applyFill="1"/>
    <xf numFmtId="0" fontId="0" fillId="5" borderId="0" xfId="0" applyFill="1" applyAlignment="1">
      <alignment horizontal="left" wrapText="1"/>
    </xf>
    <xf numFmtId="0" fontId="12" fillId="6" borderId="0" xfId="0" applyFont="1" applyFill="1"/>
    <xf numFmtId="4" fontId="6" fillId="6" borderId="0" xfId="0" applyNumberFormat="1" applyFont="1" applyFill="1"/>
    <xf numFmtId="4" fontId="0" fillId="6" borderId="0" xfId="0" applyNumberFormat="1" applyFill="1"/>
    <xf numFmtId="0" fontId="4" fillId="6" borderId="0" xfId="0" applyFont="1" applyFill="1" applyAlignment="1">
      <alignment horizontal="center" vertical="center" wrapText="1"/>
    </xf>
    <xf numFmtId="4" fontId="7" fillId="6" borderId="0" xfId="0" applyNumberFormat="1" applyFont="1" applyFill="1" applyAlignment="1">
      <alignment horizontal="center" vertical="center" wrapText="1"/>
    </xf>
    <xf numFmtId="0" fontId="5" fillId="6" borderId="0" xfId="0" applyFont="1" applyFill="1"/>
    <xf numFmtId="0" fontId="17" fillId="0" borderId="0" xfId="0" applyFont="1"/>
    <xf numFmtId="0" fontId="2" fillId="5" borderId="0" xfId="0" applyFont="1" applyFill="1"/>
    <xf numFmtId="0" fontId="2" fillId="5" borderId="0" xfId="0" applyFont="1" applyFill="1" applyAlignment="1">
      <alignment horizontal="left" wrapText="1"/>
    </xf>
    <xf numFmtId="0" fontId="2" fillId="0" borderId="0" xfId="0" applyFont="1"/>
    <xf numFmtId="0" fontId="2" fillId="6" borderId="0" xfId="0" applyFont="1" applyFill="1"/>
    <xf numFmtId="0" fontId="4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2" fillId="6" borderId="0" xfId="0" applyFont="1" applyFill="1"/>
    <xf numFmtId="0" fontId="2" fillId="6" borderId="0" xfId="0" applyFont="1" applyFill="1" applyAlignment="1">
      <alignment horizontal="right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7" fillId="2" borderId="0" xfId="0" applyFont="1" applyFill="1"/>
    <xf numFmtId="0" fontId="17" fillId="0" borderId="0" xfId="0" applyFont="1" applyAlignment="1">
      <alignment wrapText="1"/>
    </xf>
    <xf numFmtId="0" fontId="25" fillId="0" borderId="0" xfId="0" applyFont="1"/>
    <xf numFmtId="4" fontId="17" fillId="0" borderId="0" xfId="0" applyNumberFormat="1" applyFont="1"/>
    <xf numFmtId="9" fontId="3" fillId="0" borderId="0" xfId="1" applyFont="1" applyAlignment="1">
      <alignment horizontal="center" vertical="center" wrapText="1"/>
    </xf>
    <xf numFmtId="2" fontId="0" fillId="0" borderId="0" xfId="0" applyNumberFormat="1"/>
    <xf numFmtId="43" fontId="0" fillId="0" borderId="0" xfId="2" applyFont="1"/>
    <xf numFmtId="0" fontId="0" fillId="0" borderId="0" xfId="0" applyAlignment="1">
      <alignment wrapText="1"/>
    </xf>
  </cellXfs>
  <cellStyles count="3">
    <cellStyle name="Migliaia" xfId="2" builtinId="3"/>
    <cellStyle name="Normale" xfId="0" builtinId="0"/>
    <cellStyle name="Percentuale" xfId="1" builtinId="5"/>
  </cellStyles>
  <dxfs count="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"/>
  <sheetViews>
    <sheetView zoomScale="85" zoomScaleNormal="85" workbookViewId="0">
      <selection activeCell="H20" sqref="H20"/>
    </sheetView>
  </sheetViews>
  <sheetFormatPr defaultRowHeight="14.4" x14ac:dyDescent="0.3"/>
  <cols>
    <col min="1" max="1" width="16.6640625" customWidth="1"/>
    <col min="2" max="2" width="29" customWidth="1"/>
    <col min="3" max="3" width="25.6640625" bestFit="1" customWidth="1"/>
    <col min="4" max="4" width="14" customWidth="1"/>
    <col min="5" max="5" width="18.6640625" customWidth="1"/>
    <col min="6" max="9" width="16.6640625" customWidth="1"/>
    <col min="10" max="10" width="15.44140625" customWidth="1"/>
    <col min="11" max="18" width="16.6640625" customWidth="1"/>
    <col min="19" max="19" width="20.109375" customWidth="1"/>
    <col min="20" max="21" width="16.6640625" customWidth="1"/>
  </cols>
  <sheetData>
    <row r="1" spans="1:21" x14ac:dyDescent="0.3">
      <c r="A1" s="2" t="s">
        <v>171</v>
      </c>
    </row>
    <row r="4" spans="1:21" s="1" customFormat="1" ht="115.8" customHeight="1" x14ac:dyDescent="0.3">
      <c r="A4" s="1" t="s">
        <v>0</v>
      </c>
      <c r="B4" s="1" t="s">
        <v>1</v>
      </c>
      <c r="C4" s="1" t="s">
        <v>2</v>
      </c>
      <c r="D4" s="1" t="s">
        <v>4</v>
      </c>
      <c r="E4" s="1" t="s">
        <v>30</v>
      </c>
      <c r="F4" s="1" t="s">
        <v>13</v>
      </c>
      <c r="G4" s="1" t="s">
        <v>14</v>
      </c>
      <c r="H4" s="1" t="s">
        <v>3</v>
      </c>
      <c r="I4" s="1" t="s">
        <v>8</v>
      </c>
      <c r="J4" s="1" t="s">
        <v>29</v>
      </c>
      <c r="K4" s="1" t="s">
        <v>131</v>
      </c>
      <c r="L4" s="1" t="s">
        <v>6</v>
      </c>
      <c r="M4" s="1" t="s">
        <v>132</v>
      </c>
      <c r="N4" s="1" t="s">
        <v>7</v>
      </c>
      <c r="O4" s="10" t="s">
        <v>137</v>
      </c>
      <c r="P4" s="10" t="s">
        <v>168</v>
      </c>
      <c r="Q4" s="8" t="s">
        <v>155</v>
      </c>
      <c r="R4" s="39" t="s">
        <v>153</v>
      </c>
      <c r="S4" s="10" t="s">
        <v>24</v>
      </c>
      <c r="T4" s="9" t="s">
        <v>191</v>
      </c>
      <c r="U4" s="9" t="s">
        <v>392</v>
      </c>
    </row>
    <row r="5" spans="1:21" x14ac:dyDescent="0.3">
      <c r="A5" t="s">
        <v>211</v>
      </c>
      <c r="B5" t="s">
        <v>5</v>
      </c>
      <c r="C5" t="s">
        <v>212</v>
      </c>
      <c r="D5" t="s">
        <v>213</v>
      </c>
      <c r="E5" t="s">
        <v>214</v>
      </c>
      <c r="F5" s="5">
        <v>1956</v>
      </c>
      <c r="G5" s="5">
        <v>320</v>
      </c>
      <c r="H5" s="5">
        <v>6</v>
      </c>
      <c r="I5" s="6">
        <v>24.344000000000001</v>
      </c>
      <c r="J5" s="6">
        <v>0</v>
      </c>
      <c r="K5" s="5">
        <v>457.05464934052799</v>
      </c>
      <c r="L5">
        <v>4.8353079947633155</v>
      </c>
      <c r="M5" s="5">
        <v>42.860487239599756</v>
      </c>
      <c r="N5">
        <v>51.562642945368381</v>
      </c>
      <c r="O5" s="27" t="str">
        <f>VLOOKUP(A5,'Intervento-Costo'!A:C,2,0)</f>
        <v>1_2018</v>
      </c>
      <c r="P5" s="27" t="str">
        <f>VLOOKUP(A5,'Intervento-Costo'!A:C,3,0)</f>
        <v>2_2023</v>
      </c>
      <c r="Q5" s="37" t="str">
        <f>IF(S5="completato",VLOOKUP(A5,'Intervento-Costo'!A6:D7,4,FALSE),"")</f>
        <v>2_2023</v>
      </c>
      <c r="R5" s="40">
        <f>IFERROR(VLOOKUP(Q5,'T-semestre'!A:D,4,FALSE)-VLOOKUP(P5,'T-semestre'!A:D,4,FALSE),"")</f>
        <v>0</v>
      </c>
      <c r="S5" s="11" t="s">
        <v>28</v>
      </c>
      <c r="T5" s="28">
        <f>VLOOKUP(A5,'Intervento-Costo'!A:P,16,0)</f>
        <v>2293532.5499672862</v>
      </c>
      <c r="U5" s="28">
        <f>VLOOKUP(A5,'Intervento-Beneficio 1'!$A$7:$Z$9,26,0)+VLOOKUP(A5,'Intervento-Beneficio 2'!$A$7:$Z$9,7,0)+VLOOKUP(A5,'Intervento-Beneficio 3'!$A$7:$Z$9,19,0)+VLOOKUP(A5,'Intervento-Beneficio 4'!$A$7:$Z$9,7,0)+VLOOKUP(A5,'Intervento-Beneficio 5'!$A$7:$Z$9,7,0)</f>
        <v>1684306.364668184</v>
      </c>
    </row>
  </sheetData>
  <phoneticPr fontId="24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'T-stato di avanzamento'!$A$2:$A$5</xm:f>
          </x14:formula1>
          <xm:sqref>S5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7"/>
  <sheetViews>
    <sheetView zoomScale="130" zoomScaleNormal="130" workbookViewId="0"/>
  </sheetViews>
  <sheetFormatPr defaultRowHeight="14.4" x14ac:dyDescent="0.3"/>
  <cols>
    <col min="1" max="1" width="52.88671875" customWidth="1"/>
    <col min="2" max="2" width="64.6640625" customWidth="1"/>
  </cols>
  <sheetData>
    <row r="1" spans="1:2" s="24" customFormat="1" ht="18" x14ac:dyDescent="0.35">
      <c r="A1" s="23" t="s">
        <v>76</v>
      </c>
      <c r="B1" s="23" t="s">
        <v>77</v>
      </c>
    </row>
    <row r="2" spans="1:2" x14ac:dyDescent="0.3">
      <c r="A2" s="16" t="s">
        <v>0</v>
      </c>
      <c r="B2" s="16" t="s">
        <v>80</v>
      </c>
    </row>
    <row r="3" spans="1:2" x14ac:dyDescent="0.3">
      <c r="A3" t="s">
        <v>1</v>
      </c>
      <c r="B3" t="s">
        <v>81</v>
      </c>
    </row>
    <row r="4" spans="1:2" x14ac:dyDescent="0.3">
      <c r="A4" t="s">
        <v>2</v>
      </c>
      <c r="B4" t="s">
        <v>82</v>
      </c>
    </row>
    <row r="5" spans="1:2" x14ac:dyDescent="0.3">
      <c r="A5" t="s">
        <v>4</v>
      </c>
      <c r="B5" t="s">
        <v>78</v>
      </c>
    </row>
    <row r="6" spans="1:2" x14ac:dyDescent="0.3">
      <c r="A6" t="s">
        <v>30</v>
      </c>
      <c r="B6" t="s">
        <v>79</v>
      </c>
    </row>
    <row r="7" spans="1:2" x14ac:dyDescent="0.3">
      <c r="A7" t="s">
        <v>13</v>
      </c>
      <c r="B7" t="s">
        <v>83</v>
      </c>
    </row>
    <row r="8" spans="1:2" x14ac:dyDescent="0.3">
      <c r="A8" t="s">
        <v>14</v>
      </c>
      <c r="B8" t="s">
        <v>83</v>
      </c>
    </row>
    <row r="9" spans="1:2" x14ac:dyDescent="0.3">
      <c r="A9" t="s">
        <v>3</v>
      </c>
      <c r="B9" t="s">
        <v>83</v>
      </c>
    </row>
    <row r="10" spans="1:2" x14ac:dyDescent="0.3">
      <c r="A10" t="s">
        <v>8</v>
      </c>
      <c r="B10" t="s">
        <v>84</v>
      </c>
    </row>
    <row r="11" spans="1:2" x14ac:dyDescent="0.3">
      <c r="A11" t="s">
        <v>29</v>
      </c>
      <c r="B11" t="s">
        <v>84</v>
      </c>
    </row>
    <row r="12" spans="1:2" x14ac:dyDescent="0.3">
      <c r="A12" t="s">
        <v>131</v>
      </c>
      <c r="B12" s="33" t="s">
        <v>134</v>
      </c>
    </row>
    <row r="13" spans="1:2" x14ac:dyDescent="0.3">
      <c r="A13" t="s">
        <v>6</v>
      </c>
      <c r="B13" s="33" t="s">
        <v>135</v>
      </c>
    </row>
    <row r="14" spans="1:2" x14ac:dyDescent="0.3">
      <c r="A14" t="s">
        <v>132</v>
      </c>
      <c r="B14" s="33" t="s">
        <v>134</v>
      </c>
    </row>
    <row r="15" spans="1:2" x14ac:dyDescent="0.3">
      <c r="A15" t="s">
        <v>7</v>
      </c>
      <c r="B15" s="33" t="s">
        <v>135</v>
      </c>
    </row>
    <row r="16" spans="1:2" ht="28.8" x14ac:dyDescent="0.3">
      <c r="A16" s="25" t="s">
        <v>137</v>
      </c>
      <c r="B16" s="26" t="s">
        <v>140</v>
      </c>
    </row>
    <row r="17" spans="1:2" ht="28.8" x14ac:dyDescent="0.3">
      <c r="A17" s="34" t="s">
        <v>151</v>
      </c>
      <c r="B17" s="35" t="s">
        <v>140</v>
      </c>
    </row>
    <row r="18" spans="1:2" ht="28.8" x14ac:dyDescent="0.3">
      <c r="A18" s="34" t="s">
        <v>152</v>
      </c>
      <c r="B18" s="35" t="s">
        <v>140</v>
      </c>
    </row>
    <row r="19" spans="1:2" x14ac:dyDescent="0.3">
      <c r="A19" t="s">
        <v>24</v>
      </c>
      <c r="B19" t="s">
        <v>86</v>
      </c>
    </row>
    <row r="20" spans="1:2" ht="28.8" x14ac:dyDescent="0.3">
      <c r="A20" s="17" t="s">
        <v>191</v>
      </c>
      <c r="B20" s="18" t="s">
        <v>192</v>
      </c>
    </row>
    <row r="21" spans="1:2" ht="28.8" x14ac:dyDescent="0.3">
      <c r="A21" s="19" t="s">
        <v>23</v>
      </c>
      <c r="B21" s="22" t="s">
        <v>193</v>
      </c>
    </row>
    <row r="26" spans="1:2" s="24" customFormat="1" ht="18" x14ac:dyDescent="0.35">
      <c r="A26" s="23" t="s">
        <v>141</v>
      </c>
      <c r="B26" s="23" t="s">
        <v>77</v>
      </c>
    </row>
    <row r="27" spans="1:2" x14ac:dyDescent="0.3">
      <c r="A27" s="16" t="s">
        <v>0</v>
      </c>
      <c r="B27" s="16" t="s">
        <v>80</v>
      </c>
    </row>
    <row r="28" spans="1:2" x14ac:dyDescent="0.3">
      <c r="A28" s="25" t="s">
        <v>137</v>
      </c>
      <c r="B28" s="25" t="s">
        <v>85</v>
      </c>
    </row>
    <row r="29" spans="1:2" x14ac:dyDescent="0.3">
      <c r="A29" s="34" t="s">
        <v>151</v>
      </c>
      <c r="B29" s="35" t="s">
        <v>154</v>
      </c>
    </row>
    <row r="30" spans="1:2" x14ac:dyDescent="0.3">
      <c r="A30" s="34" t="s">
        <v>152</v>
      </c>
      <c r="B30" s="35" t="s">
        <v>85</v>
      </c>
    </row>
    <row r="31" spans="1:2" x14ac:dyDescent="0.3">
      <c r="A31" t="s">
        <v>194</v>
      </c>
      <c r="B31" t="s">
        <v>138</v>
      </c>
    </row>
    <row r="32" spans="1:2" x14ac:dyDescent="0.3">
      <c r="A32" t="s">
        <v>195</v>
      </c>
      <c r="B32" t="s">
        <v>196</v>
      </c>
    </row>
    <row r="33" spans="1:2" x14ac:dyDescent="0.3">
      <c r="A33" s="17" t="s">
        <v>190</v>
      </c>
      <c r="B33" s="17" t="s">
        <v>87</v>
      </c>
    </row>
    <row r="34" spans="1:2" ht="28.8" x14ac:dyDescent="0.3">
      <c r="A34" t="s">
        <v>9</v>
      </c>
      <c r="B34" s="20" t="s">
        <v>197</v>
      </c>
    </row>
    <row r="39" spans="1:2" s="24" customFormat="1" ht="18" x14ac:dyDescent="0.35">
      <c r="A39" s="23" t="s">
        <v>142</v>
      </c>
      <c r="B39" s="23" t="s">
        <v>77</v>
      </c>
    </row>
    <row r="40" spans="1:2" x14ac:dyDescent="0.3">
      <c r="A40" s="16" t="s">
        <v>0</v>
      </c>
      <c r="B40" s="16" t="s">
        <v>80</v>
      </c>
    </row>
    <row r="41" spans="1:2" x14ac:dyDescent="0.3">
      <c r="A41" t="s">
        <v>88</v>
      </c>
      <c r="B41" t="s">
        <v>91</v>
      </c>
    </row>
    <row r="42" spans="1:2" x14ac:dyDescent="0.3">
      <c r="A42" t="s">
        <v>89</v>
      </c>
      <c r="B42" t="s">
        <v>91</v>
      </c>
    </row>
    <row r="43" spans="1:2" x14ac:dyDescent="0.3">
      <c r="A43" t="s">
        <v>90</v>
      </c>
      <c r="B43" t="s">
        <v>91</v>
      </c>
    </row>
    <row r="44" spans="1:2" ht="28.8" x14ac:dyDescent="0.3">
      <c r="A44" t="s">
        <v>96</v>
      </c>
      <c r="B44" s="20" t="s">
        <v>130</v>
      </c>
    </row>
    <row r="45" spans="1:2" x14ac:dyDescent="0.3">
      <c r="A45" t="s">
        <v>94</v>
      </c>
      <c r="B45" s="21" t="s">
        <v>92</v>
      </c>
    </row>
    <row r="46" spans="1:2" ht="28.8" x14ac:dyDescent="0.3">
      <c r="A46" s="19" t="s">
        <v>93</v>
      </c>
      <c r="B46" s="22" t="s">
        <v>198</v>
      </c>
    </row>
    <row r="47" spans="1:2" x14ac:dyDescent="0.3">
      <c r="A47" t="s">
        <v>199</v>
      </c>
      <c r="B47" s="20" t="s">
        <v>200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EFF8-C6A8-4583-B31D-CBE3D5D454F9}">
  <dimension ref="A1:A5"/>
  <sheetViews>
    <sheetView zoomScale="130" zoomScaleNormal="130" workbookViewId="0"/>
  </sheetViews>
  <sheetFormatPr defaultRowHeight="14.4" x14ac:dyDescent="0.3"/>
  <sheetData>
    <row r="1" spans="1:1" x14ac:dyDescent="0.3">
      <c r="A1" s="15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1"/>
  <sheetViews>
    <sheetView zoomScale="130" zoomScaleNormal="130" workbookViewId="0"/>
  </sheetViews>
  <sheetFormatPr defaultRowHeight="14.4" x14ac:dyDescent="0.3"/>
  <cols>
    <col min="1" max="1" width="13.44140625" customWidth="1"/>
    <col min="2" max="2" width="13.88671875" customWidth="1"/>
    <col min="3" max="3" width="28.88671875" bestFit="1" customWidth="1"/>
  </cols>
  <sheetData>
    <row r="1" spans="1:4" x14ac:dyDescent="0.3">
      <c r="A1" s="15" t="s">
        <v>73</v>
      </c>
      <c r="B1" s="15" t="s">
        <v>74</v>
      </c>
      <c r="C1" s="15" t="s">
        <v>75</v>
      </c>
      <c r="D1" s="15" t="s">
        <v>157</v>
      </c>
    </row>
    <row r="2" spans="1:4" x14ac:dyDescent="0.3">
      <c r="A2" t="s">
        <v>31</v>
      </c>
      <c r="B2" t="s">
        <v>41</v>
      </c>
      <c r="C2" t="s">
        <v>57</v>
      </c>
      <c r="D2">
        <v>1</v>
      </c>
    </row>
    <row r="3" spans="1:4" x14ac:dyDescent="0.3">
      <c r="A3" t="s">
        <v>15</v>
      </c>
      <c r="B3" t="s">
        <v>42</v>
      </c>
      <c r="C3" t="s">
        <v>58</v>
      </c>
      <c r="D3">
        <v>2</v>
      </c>
    </row>
    <row r="4" spans="1:4" x14ac:dyDescent="0.3">
      <c r="A4" t="s">
        <v>32</v>
      </c>
      <c r="B4" t="s">
        <v>43</v>
      </c>
      <c r="C4" t="s">
        <v>59</v>
      </c>
      <c r="D4">
        <v>3</v>
      </c>
    </row>
    <row r="5" spans="1:4" x14ac:dyDescent="0.3">
      <c r="A5" t="s">
        <v>16</v>
      </c>
      <c r="B5" t="s">
        <v>44</v>
      </c>
      <c r="C5" t="s">
        <v>60</v>
      </c>
      <c r="D5">
        <v>4</v>
      </c>
    </row>
    <row r="6" spans="1:4" x14ac:dyDescent="0.3">
      <c r="A6" t="s">
        <v>17</v>
      </c>
      <c r="B6" t="s">
        <v>45</v>
      </c>
      <c r="C6" t="s">
        <v>61</v>
      </c>
      <c r="D6">
        <v>5</v>
      </c>
    </row>
    <row r="7" spans="1:4" x14ac:dyDescent="0.3">
      <c r="A7" t="s">
        <v>19</v>
      </c>
      <c r="B7" t="s">
        <v>46</v>
      </c>
      <c r="C7" t="s">
        <v>62</v>
      </c>
      <c r="D7">
        <v>6</v>
      </c>
    </row>
    <row r="8" spans="1:4" x14ac:dyDescent="0.3">
      <c r="A8" t="s">
        <v>18</v>
      </c>
      <c r="B8" t="s">
        <v>47</v>
      </c>
      <c r="C8" t="s">
        <v>63</v>
      </c>
      <c r="D8">
        <v>7</v>
      </c>
    </row>
    <row r="9" spans="1:4" x14ac:dyDescent="0.3">
      <c r="A9" t="s">
        <v>33</v>
      </c>
      <c r="B9" t="s">
        <v>48</v>
      </c>
      <c r="C9" t="s">
        <v>64</v>
      </c>
      <c r="D9">
        <v>8</v>
      </c>
    </row>
    <row r="10" spans="1:4" x14ac:dyDescent="0.3">
      <c r="A10" t="s">
        <v>34</v>
      </c>
      <c r="B10" t="s">
        <v>49</v>
      </c>
      <c r="C10" t="s">
        <v>65</v>
      </c>
      <c r="D10">
        <v>9</v>
      </c>
    </row>
    <row r="11" spans="1:4" x14ac:dyDescent="0.3">
      <c r="A11" t="s">
        <v>20</v>
      </c>
      <c r="B11" t="s">
        <v>50</v>
      </c>
      <c r="C11" t="s">
        <v>66</v>
      </c>
      <c r="D11">
        <v>10</v>
      </c>
    </row>
    <row r="12" spans="1:4" x14ac:dyDescent="0.3">
      <c r="A12" t="s">
        <v>35</v>
      </c>
      <c r="B12" t="s">
        <v>51</v>
      </c>
      <c r="C12" t="s">
        <v>67</v>
      </c>
      <c r="D12">
        <v>11</v>
      </c>
    </row>
    <row r="13" spans="1:4" x14ac:dyDescent="0.3">
      <c r="A13" t="s">
        <v>36</v>
      </c>
      <c r="B13" t="s">
        <v>52</v>
      </c>
      <c r="C13" t="s">
        <v>68</v>
      </c>
      <c r="D13">
        <v>12</v>
      </c>
    </row>
    <row r="14" spans="1:4" x14ac:dyDescent="0.3">
      <c r="A14" t="s">
        <v>37</v>
      </c>
      <c r="B14" t="s">
        <v>53</v>
      </c>
      <c r="C14" t="s">
        <v>69</v>
      </c>
      <c r="D14">
        <v>13</v>
      </c>
    </row>
    <row r="15" spans="1:4" x14ac:dyDescent="0.3">
      <c r="A15" t="s">
        <v>38</v>
      </c>
      <c r="B15" t="s">
        <v>54</v>
      </c>
      <c r="C15" t="s">
        <v>70</v>
      </c>
      <c r="D15">
        <v>14</v>
      </c>
    </row>
    <row r="16" spans="1:4" x14ac:dyDescent="0.3">
      <c r="A16" t="s">
        <v>39</v>
      </c>
      <c r="B16" t="s">
        <v>55</v>
      </c>
      <c r="C16" t="s">
        <v>71</v>
      </c>
      <c r="D16">
        <v>15</v>
      </c>
    </row>
    <row r="17" spans="1:4" x14ac:dyDescent="0.3">
      <c r="A17" t="s">
        <v>40</v>
      </c>
      <c r="B17" t="s">
        <v>56</v>
      </c>
      <c r="C17" t="s">
        <v>72</v>
      </c>
      <c r="D17">
        <v>16</v>
      </c>
    </row>
    <row r="18" spans="1:4" x14ac:dyDescent="0.3">
      <c r="A18" t="s">
        <v>172</v>
      </c>
      <c r="B18" t="s">
        <v>174</v>
      </c>
      <c r="C18" t="s">
        <v>180</v>
      </c>
      <c r="D18">
        <v>17</v>
      </c>
    </row>
    <row r="19" spans="1:4" x14ac:dyDescent="0.3">
      <c r="A19" t="s">
        <v>173</v>
      </c>
      <c r="B19" t="s">
        <v>175</v>
      </c>
      <c r="C19" t="s">
        <v>181</v>
      </c>
      <c r="D19">
        <v>18</v>
      </c>
    </row>
    <row r="20" spans="1:4" x14ac:dyDescent="0.3">
      <c r="A20" t="s">
        <v>176</v>
      </c>
      <c r="B20" t="s">
        <v>178</v>
      </c>
      <c r="C20" t="s">
        <v>182</v>
      </c>
      <c r="D20">
        <v>19</v>
      </c>
    </row>
    <row r="21" spans="1:4" x14ac:dyDescent="0.3">
      <c r="A21" t="s">
        <v>177</v>
      </c>
      <c r="B21" t="s">
        <v>179</v>
      </c>
      <c r="C21" t="s">
        <v>183</v>
      </c>
      <c r="D21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5"/>
  <sheetViews>
    <sheetView zoomScale="130" zoomScaleNormal="130" workbookViewId="0"/>
  </sheetViews>
  <sheetFormatPr defaultRowHeight="14.4" x14ac:dyDescent="0.3"/>
  <sheetData>
    <row r="1" spans="1:1" x14ac:dyDescent="0.3">
      <c r="A1" s="15" t="s">
        <v>24</v>
      </c>
    </row>
    <row r="2" spans="1:1" x14ac:dyDescent="0.3">
      <c r="A2" t="s">
        <v>25</v>
      </c>
    </row>
    <row r="3" spans="1:1" x14ac:dyDescent="0.3">
      <c r="A3" t="s">
        <v>26</v>
      </c>
    </row>
    <row r="4" spans="1:1" x14ac:dyDescent="0.3">
      <c r="A4" t="s">
        <v>27</v>
      </c>
    </row>
    <row r="5" spans="1:1" x14ac:dyDescent="0.3">
      <c r="A5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"/>
  <sheetViews>
    <sheetView tabSelected="1" topLeftCell="D1" zoomScaleNormal="100" workbookViewId="0">
      <selection activeCell="I6" sqref="I6"/>
    </sheetView>
  </sheetViews>
  <sheetFormatPr defaultRowHeight="14.4" x14ac:dyDescent="0.3"/>
  <cols>
    <col min="1" max="1" width="16.6640625" customWidth="1"/>
    <col min="2" max="3" width="22.88671875" customWidth="1"/>
    <col min="4" max="4" width="35.88671875" bestFit="1" customWidth="1"/>
    <col min="5" max="6" width="22.88671875" customWidth="1"/>
    <col min="7" max="7" width="22.88671875" style="33" customWidth="1"/>
    <col min="8" max="8" width="30.33203125" style="33" customWidth="1"/>
    <col min="9" max="9" width="22.88671875" customWidth="1"/>
    <col min="10" max="10" width="16.6640625" customWidth="1"/>
  </cols>
  <sheetData>
    <row r="1" spans="1:9" x14ac:dyDescent="0.3">
      <c r="A1" s="2" t="s">
        <v>171</v>
      </c>
      <c r="B1" s="2"/>
      <c r="C1" s="2"/>
      <c r="D1" s="2"/>
      <c r="E1" s="2"/>
      <c r="F1" s="2"/>
    </row>
    <row r="4" spans="1:9" s="1" customFormat="1" ht="72" x14ac:dyDescent="0.3">
      <c r="A4" s="1" t="s">
        <v>0</v>
      </c>
      <c r="B4" s="1" t="s">
        <v>163</v>
      </c>
      <c r="C4" s="1" t="s">
        <v>144</v>
      </c>
      <c r="D4" s="1" t="s">
        <v>162</v>
      </c>
      <c r="E4" s="1" t="s">
        <v>164</v>
      </c>
      <c r="F4" s="1" t="s">
        <v>184</v>
      </c>
      <c r="G4" s="42" t="s">
        <v>149</v>
      </c>
      <c r="H4" s="42" t="s">
        <v>203</v>
      </c>
      <c r="I4" s="1" t="s">
        <v>12</v>
      </c>
    </row>
    <row r="5" spans="1:9" ht="158.4" customHeight="1" x14ac:dyDescent="0.3">
      <c r="A5" t="s">
        <v>211</v>
      </c>
      <c r="B5">
        <v>2020</v>
      </c>
      <c r="C5" t="s">
        <v>166</v>
      </c>
      <c r="D5" t="s">
        <v>160</v>
      </c>
      <c r="E5" t="s">
        <v>215</v>
      </c>
      <c r="F5" t="s">
        <v>150</v>
      </c>
      <c r="G5" s="33" t="s">
        <v>148</v>
      </c>
      <c r="H5" s="33" t="s">
        <v>148</v>
      </c>
      <c r="I5" s="51" t="s">
        <v>393</v>
      </c>
    </row>
  </sheetData>
  <phoneticPr fontId="24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3E394A-F00C-40AC-A93C-0B882A43BEC9}">
          <x14:formula1>
            <xm:f>'T-eleggibilità'!$A$2:$A$5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"/>
  <sheetViews>
    <sheetView zoomScale="85" zoomScaleNormal="85" workbookViewId="0">
      <selection activeCell="F6" sqref="F6:K7"/>
    </sheetView>
  </sheetViews>
  <sheetFormatPr defaultRowHeight="14.4" x14ac:dyDescent="0.3"/>
  <cols>
    <col min="1" max="1" width="21.5546875" customWidth="1"/>
    <col min="2" max="4" width="22.109375" customWidth="1"/>
    <col min="5" max="17" width="16.6640625" customWidth="1"/>
  </cols>
  <sheetData>
    <row r="1" spans="1:17" x14ac:dyDescent="0.3">
      <c r="A1" s="2" t="s">
        <v>171</v>
      </c>
      <c r="B1" s="2"/>
      <c r="C1" s="2"/>
      <c r="D1" s="2"/>
    </row>
    <row r="4" spans="1:17" x14ac:dyDescent="0.3">
      <c r="A4" s="4" t="s">
        <v>11</v>
      </c>
      <c r="B4" s="3">
        <v>0.04</v>
      </c>
      <c r="P4" s="38"/>
      <c r="Q4" s="2"/>
    </row>
    <row r="6" spans="1:17" s="1" customFormat="1" ht="67.2" x14ac:dyDescent="0.3">
      <c r="A6" s="1" t="s">
        <v>0</v>
      </c>
      <c r="B6" s="10" t="s">
        <v>139</v>
      </c>
      <c r="C6" s="10" t="s">
        <v>169</v>
      </c>
      <c r="D6" s="8" t="s">
        <v>156</v>
      </c>
      <c r="E6" s="1" t="s">
        <v>145</v>
      </c>
      <c r="F6" s="1" t="s">
        <v>146</v>
      </c>
      <c r="G6" s="1" t="s">
        <v>147</v>
      </c>
      <c r="H6" s="1" t="s">
        <v>167</v>
      </c>
      <c r="I6" s="1" t="s">
        <v>170</v>
      </c>
      <c r="J6" s="1" t="s">
        <v>185</v>
      </c>
      <c r="K6" s="1" t="s">
        <v>186</v>
      </c>
      <c r="L6" s="1" t="s">
        <v>136</v>
      </c>
      <c r="M6" s="1" t="s">
        <v>187</v>
      </c>
      <c r="N6" s="1" t="s">
        <v>188</v>
      </c>
      <c r="O6" s="1" t="s">
        <v>189</v>
      </c>
      <c r="P6" s="9" t="s">
        <v>190</v>
      </c>
      <c r="Q6" s="8" t="s">
        <v>95</v>
      </c>
    </row>
    <row r="7" spans="1:17" x14ac:dyDescent="0.3">
      <c r="A7" t="s">
        <v>211</v>
      </c>
      <c r="B7" s="11" t="s">
        <v>32</v>
      </c>
      <c r="C7" s="11" t="s">
        <v>38</v>
      </c>
      <c r="D7" s="36" t="s">
        <v>38</v>
      </c>
      <c r="E7" s="47">
        <v>0</v>
      </c>
      <c r="F7" s="7">
        <v>246815.12900000002</v>
      </c>
      <c r="G7" s="7">
        <v>345522.39700000011</v>
      </c>
      <c r="H7" s="7">
        <v>180045.37</v>
      </c>
      <c r="I7" s="7">
        <v>610356.53</v>
      </c>
      <c r="J7" s="7">
        <v>178260.12</v>
      </c>
      <c r="K7" s="7">
        <v>452740.38</v>
      </c>
      <c r="L7" s="7">
        <v>0</v>
      </c>
      <c r="M7" s="7">
        <v>0</v>
      </c>
      <c r="N7" s="7">
        <v>0</v>
      </c>
      <c r="O7" s="29">
        <f>SUM(E7:N7)</f>
        <v>2013739.926</v>
      </c>
      <c r="P7" s="28">
        <f>NPV($B$4,M7:N7)+L7+K7*(1+$B$4)+J7*(1+$B$4)^2+I7*(1+$B$4)^3+H7*(1+$B$4)^4+G7*(1+$B$4)^5+F7*(1+$B$4)^6+E7*(1+$B$4)^7</f>
        <v>2293532.5499672862</v>
      </c>
      <c r="Q7" s="41">
        <f>IF(D7="",RIGHT(C7,4),RIGHT(D7,4))+1</f>
        <v>2024</v>
      </c>
    </row>
  </sheetData>
  <phoneticPr fontId="24" type="noConversion"/>
  <conditionalFormatting sqref="E7:N7">
    <cfRule type="cellIs" dxfId="5" priority="1" operator="equal">
      <formula>0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G7"/>
  <sheetViews>
    <sheetView topLeftCell="I1" zoomScaleNormal="100" workbookViewId="0">
      <selection activeCell="A6" sqref="A6:Z6"/>
    </sheetView>
  </sheetViews>
  <sheetFormatPr defaultRowHeight="14.4" x14ac:dyDescent="0.3"/>
  <cols>
    <col min="1" max="1" width="27.33203125" customWidth="1"/>
    <col min="2" max="23" width="13" customWidth="1"/>
    <col min="24" max="25" width="12.109375" customWidth="1"/>
    <col min="26" max="26" width="14.6640625" customWidth="1"/>
    <col min="27" max="58" width="12.109375" customWidth="1"/>
    <col min="59" max="59" width="11" customWidth="1"/>
  </cols>
  <sheetData>
    <row r="1" spans="1:59" x14ac:dyDescent="0.3">
      <c r="A1" s="2" t="s">
        <v>171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3" spans="1:59" x14ac:dyDescent="0.3">
      <c r="A3" s="4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>
        <v>25</v>
      </c>
    </row>
    <row r="4" spans="1:59" x14ac:dyDescent="0.3">
      <c r="A4" s="4" t="s">
        <v>11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3">
        <v>0.04</v>
      </c>
      <c r="V4" s="3"/>
      <c r="W4" s="3"/>
    </row>
    <row r="6" spans="1:59" s="1" customFormat="1" ht="129.6" x14ac:dyDescent="0.3">
      <c r="A6" s="1" t="s">
        <v>0</v>
      </c>
      <c r="B6" s="1" t="s">
        <v>216</v>
      </c>
      <c r="C6" s="1" t="s">
        <v>217</v>
      </c>
      <c r="D6" s="1" t="s">
        <v>218</v>
      </c>
      <c r="E6" s="1" t="s">
        <v>219</v>
      </c>
      <c r="F6" s="1" t="s">
        <v>220</v>
      </c>
      <c r="G6" s="48" t="s">
        <v>221</v>
      </c>
      <c r="H6" s="1" t="s">
        <v>222</v>
      </c>
      <c r="I6" s="1" t="s">
        <v>223</v>
      </c>
      <c r="J6" s="1" t="s">
        <v>224</v>
      </c>
      <c r="K6" s="1" t="s">
        <v>225</v>
      </c>
      <c r="L6" s="1" t="s">
        <v>226</v>
      </c>
      <c r="M6" s="1" t="s">
        <v>227</v>
      </c>
      <c r="N6" s="1" t="s">
        <v>228</v>
      </c>
      <c r="O6" s="1" t="s">
        <v>229</v>
      </c>
      <c r="P6" s="1" t="s">
        <v>230</v>
      </c>
      <c r="Q6" s="1" t="s">
        <v>231</v>
      </c>
      <c r="R6" s="1" t="s">
        <v>232</v>
      </c>
      <c r="S6" s="1" t="s">
        <v>233</v>
      </c>
      <c r="T6" s="1" t="s">
        <v>234</v>
      </c>
      <c r="U6" s="1" t="s">
        <v>235</v>
      </c>
      <c r="V6" s="1" t="s">
        <v>236</v>
      </c>
      <c r="W6" s="1" t="s">
        <v>133</v>
      </c>
      <c r="X6" s="8" t="s">
        <v>129</v>
      </c>
      <c r="Y6" s="1" t="s">
        <v>94</v>
      </c>
      <c r="Z6" s="9" t="s">
        <v>128</v>
      </c>
      <c r="AA6" s="1" t="s">
        <v>97</v>
      </c>
      <c r="AB6" s="1" t="s">
        <v>98</v>
      </c>
      <c r="AC6" s="1" t="s">
        <v>99</v>
      </c>
      <c r="AD6" s="1" t="s">
        <v>100</v>
      </c>
      <c r="AE6" s="1" t="s">
        <v>101</v>
      </c>
      <c r="AF6" s="1" t="s">
        <v>102</v>
      </c>
      <c r="AG6" s="1" t="s">
        <v>103</v>
      </c>
      <c r="AH6" s="1" t="s">
        <v>104</v>
      </c>
      <c r="AI6" s="1" t="s">
        <v>105</v>
      </c>
      <c r="AJ6" s="1" t="s">
        <v>106</v>
      </c>
      <c r="AK6" s="1" t="s">
        <v>107</v>
      </c>
      <c r="AL6" s="1" t="s">
        <v>108</v>
      </c>
      <c r="AM6" s="1" t="s">
        <v>109</v>
      </c>
      <c r="AN6" s="1" t="s">
        <v>110</v>
      </c>
      <c r="AO6" s="1" t="s">
        <v>111</v>
      </c>
      <c r="AP6" s="1" t="s">
        <v>112</v>
      </c>
      <c r="AQ6" s="1" t="s">
        <v>113</v>
      </c>
      <c r="AR6" s="1" t="s">
        <v>114</v>
      </c>
      <c r="AS6" s="1" t="s">
        <v>115</v>
      </c>
      <c r="AT6" s="1" t="s">
        <v>116</v>
      </c>
      <c r="AU6" s="1" t="s">
        <v>117</v>
      </c>
      <c r="AV6" s="1" t="s">
        <v>118</v>
      </c>
      <c r="AW6" s="1" t="s">
        <v>119</v>
      </c>
      <c r="AX6" s="1" t="s">
        <v>120</v>
      </c>
      <c r="AY6" s="1" t="s">
        <v>121</v>
      </c>
      <c r="AZ6" s="1" t="s">
        <v>122</v>
      </c>
      <c r="BA6" s="1" t="s">
        <v>123</v>
      </c>
      <c r="BB6" s="1" t="s">
        <v>124</v>
      </c>
      <c r="BC6" s="1" t="s">
        <v>125</v>
      </c>
      <c r="BD6" s="1" t="s">
        <v>126</v>
      </c>
      <c r="BE6" s="1" t="s">
        <v>201</v>
      </c>
      <c r="BF6" s="1" t="s">
        <v>202</v>
      </c>
      <c r="BG6" s="14" t="s">
        <v>127</v>
      </c>
    </row>
    <row r="7" spans="1:59" x14ac:dyDescent="0.3">
      <c r="A7" t="s">
        <v>211</v>
      </c>
      <c r="B7" s="49">
        <v>1103.1031588786157</v>
      </c>
      <c r="C7" s="49">
        <v>73.297633000831269</v>
      </c>
      <c r="D7" s="49">
        <v>434.68191231157783</v>
      </c>
      <c r="E7" s="49">
        <v>29.8628709152417</v>
      </c>
      <c r="F7" s="49">
        <v>247.29836445835355</v>
      </c>
      <c r="G7" s="49">
        <v>33.825369908561932</v>
      </c>
      <c r="H7" s="49">
        <v>110.38357263038429</v>
      </c>
      <c r="I7" s="49">
        <v>41.443268580638673</v>
      </c>
      <c r="J7" s="49">
        <v>38.216922593546265</v>
      </c>
      <c r="K7" s="49">
        <v>15.034532047659852</v>
      </c>
      <c r="L7" s="49">
        <v>4.9427294216397089</v>
      </c>
      <c r="M7" s="49">
        <v>3.9394806970873626</v>
      </c>
      <c r="N7" s="49">
        <v>3.8042253467524753E-2</v>
      </c>
      <c r="O7" s="49">
        <v>0.1192509073482058</v>
      </c>
      <c r="P7" s="49">
        <v>0.12940030321777629</v>
      </c>
      <c r="Q7" s="49">
        <v>16</v>
      </c>
      <c r="R7" s="49">
        <v>12</v>
      </c>
      <c r="S7" s="49">
        <v>54</v>
      </c>
      <c r="T7" s="50">
        <v>8025.3633328298774</v>
      </c>
      <c r="U7" s="50">
        <v>44098.179067101359</v>
      </c>
      <c r="V7" s="50">
        <v>23978.843348581147</v>
      </c>
      <c r="X7" s="30">
        <f>VLOOKUP(A7,'Intervento-Costo'!A:Q,17,0)</f>
        <v>2024</v>
      </c>
      <c r="Y7" s="13">
        <v>76102.385748512374</v>
      </c>
      <c r="Z7" s="31">
        <f>NPV($U$4,AF7:BF7)+AE7+AD7*(1+$U$4)+AC7*(1+$U$4)^2+AB7*(1+$U$4)^3+AA7*(1+$U$4)^4</f>
        <v>1236432.6562284506</v>
      </c>
      <c r="AA7" s="7">
        <v>0</v>
      </c>
      <c r="AB7" s="7">
        <v>0</v>
      </c>
      <c r="AC7" s="7">
        <v>0</v>
      </c>
      <c r="AD7" s="7">
        <v>0</v>
      </c>
      <c r="AE7" s="13">
        <v>76102.385748512374</v>
      </c>
      <c r="AF7" s="13">
        <v>76102.385748512374</v>
      </c>
      <c r="AG7" s="13">
        <v>76102.385748512374</v>
      </c>
      <c r="AH7" s="13">
        <v>76102.385748512374</v>
      </c>
      <c r="AI7" s="13">
        <v>76102.385748512374</v>
      </c>
      <c r="AJ7" s="13">
        <v>76102.385748512374</v>
      </c>
      <c r="AK7" s="13">
        <v>76102.385748512374</v>
      </c>
      <c r="AL7" s="13">
        <v>76102.385748512374</v>
      </c>
      <c r="AM7" s="13">
        <v>76102.385748512374</v>
      </c>
      <c r="AN7" s="13">
        <v>76102.385748512374</v>
      </c>
      <c r="AO7" s="13">
        <v>76102.385748512374</v>
      </c>
      <c r="AP7" s="13">
        <v>76102.385748512374</v>
      </c>
      <c r="AQ7" s="13">
        <v>76102.385748512374</v>
      </c>
      <c r="AR7" s="13">
        <v>76102.385748512374</v>
      </c>
      <c r="AS7" s="13">
        <v>76102.385748512374</v>
      </c>
      <c r="AT7" s="13">
        <v>76102.385748512374</v>
      </c>
      <c r="AU7" s="13">
        <v>76102.385748512374</v>
      </c>
      <c r="AV7" s="13">
        <v>76102.385748512374</v>
      </c>
      <c r="AW7" s="13">
        <v>76102.385748512374</v>
      </c>
      <c r="AX7" s="13">
        <v>76102.385748512374</v>
      </c>
      <c r="AY7" s="13">
        <v>76102.385748512374</v>
      </c>
      <c r="AZ7" s="13">
        <v>76102.385748512374</v>
      </c>
      <c r="BA7" s="13">
        <v>76102.385748512374</v>
      </c>
      <c r="BB7" s="13">
        <v>76102.385748512374</v>
      </c>
      <c r="BC7" s="13">
        <v>76102.385748512374</v>
      </c>
      <c r="BD7" s="7">
        <v>0</v>
      </c>
      <c r="BE7" s="7">
        <v>0</v>
      </c>
      <c r="BF7" s="7">
        <v>0</v>
      </c>
      <c r="BG7" s="32">
        <f>COUNTIF(AA7:BF7,"&gt;0")</f>
        <v>25</v>
      </c>
    </row>
  </sheetData>
  <phoneticPr fontId="24" type="noConversion"/>
  <conditionalFormatting sqref="AA7:AD7 BD7:BF7">
    <cfRule type="cellIs" dxfId="4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7"/>
  <sheetViews>
    <sheetView zoomScaleNormal="100" workbookViewId="0">
      <selection activeCell="A6" sqref="A6:G6"/>
    </sheetView>
  </sheetViews>
  <sheetFormatPr defaultRowHeight="14.4" x14ac:dyDescent="0.3"/>
  <cols>
    <col min="1" max="1" width="27.33203125" customWidth="1"/>
    <col min="2" max="4" width="13" customWidth="1"/>
    <col min="5" max="6" width="12.109375" customWidth="1"/>
    <col min="7" max="7" width="14.88671875" customWidth="1"/>
    <col min="8" max="39" width="12.109375" customWidth="1"/>
    <col min="40" max="40" width="11" customWidth="1"/>
  </cols>
  <sheetData>
    <row r="1" spans="1:40" x14ac:dyDescent="0.3">
      <c r="A1" s="2" t="s">
        <v>171</v>
      </c>
      <c r="B1" s="2"/>
      <c r="C1" s="2"/>
      <c r="D1" s="2"/>
    </row>
    <row r="3" spans="1:40" x14ac:dyDescent="0.3">
      <c r="A3" s="4" t="s">
        <v>10</v>
      </c>
      <c r="B3">
        <v>25</v>
      </c>
    </row>
    <row r="4" spans="1:40" x14ac:dyDescent="0.3">
      <c r="A4" s="4" t="s">
        <v>11</v>
      </c>
      <c r="B4" s="3">
        <v>0.04</v>
      </c>
      <c r="C4" s="3"/>
      <c r="D4" s="3"/>
    </row>
    <row r="6" spans="1:40" s="1" customFormat="1" ht="43.2" x14ac:dyDescent="0.3">
      <c r="A6" s="1" t="s">
        <v>0</v>
      </c>
      <c r="B6" s="1" t="s">
        <v>21</v>
      </c>
      <c r="C6" s="1" t="s">
        <v>22</v>
      </c>
      <c r="D6" s="1" t="s">
        <v>133</v>
      </c>
      <c r="E6" s="8" t="s">
        <v>323</v>
      </c>
      <c r="F6" s="1" t="s">
        <v>324</v>
      </c>
      <c r="G6" s="9" t="s">
        <v>325</v>
      </c>
      <c r="H6" s="1" t="s">
        <v>326</v>
      </c>
      <c r="I6" s="1" t="s">
        <v>327</v>
      </c>
      <c r="J6" s="1" t="s">
        <v>328</v>
      </c>
      <c r="K6" s="1" t="s">
        <v>329</v>
      </c>
      <c r="L6" s="1" t="s">
        <v>330</v>
      </c>
      <c r="M6" s="1" t="s">
        <v>331</v>
      </c>
      <c r="N6" s="1" t="s">
        <v>332</v>
      </c>
      <c r="O6" s="1" t="s">
        <v>333</v>
      </c>
      <c r="P6" s="1" t="s">
        <v>334</v>
      </c>
      <c r="Q6" s="1" t="s">
        <v>335</v>
      </c>
      <c r="R6" s="1" t="s">
        <v>336</v>
      </c>
      <c r="S6" s="1" t="s">
        <v>337</v>
      </c>
      <c r="T6" s="1" t="s">
        <v>338</v>
      </c>
      <c r="U6" s="1" t="s">
        <v>339</v>
      </c>
      <c r="V6" s="1" t="s">
        <v>340</v>
      </c>
      <c r="W6" s="1" t="s">
        <v>341</v>
      </c>
      <c r="X6" s="1" t="s">
        <v>342</v>
      </c>
      <c r="Y6" s="1" t="s">
        <v>343</v>
      </c>
      <c r="Z6" s="1" t="s">
        <v>344</v>
      </c>
      <c r="AA6" s="1" t="s">
        <v>345</v>
      </c>
      <c r="AB6" s="1" t="s">
        <v>346</v>
      </c>
      <c r="AC6" s="1" t="s">
        <v>347</v>
      </c>
      <c r="AD6" s="1" t="s">
        <v>348</v>
      </c>
      <c r="AE6" s="1" t="s">
        <v>349</v>
      </c>
      <c r="AF6" s="1" t="s">
        <v>350</v>
      </c>
      <c r="AG6" s="1" t="s">
        <v>351</v>
      </c>
      <c r="AH6" s="1" t="s">
        <v>352</v>
      </c>
      <c r="AI6" s="1" t="s">
        <v>353</v>
      </c>
      <c r="AJ6" s="1" t="s">
        <v>354</v>
      </c>
      <c r="AK6" s="1" t="s">
        <v>355</v>
      </c>
      <c r="AL6" s="1" t="s">
        <v>356</v>
      </c>
      <c r="AM6" s="1" t="s">
        <v>357</v>
      </c>
      <c r="AN6" s="14" t="s">
        <v>358</v>
      </c>
    </row>
    <row r="7" spans="1:40" x14ac:dyDescent="0.3">
      <c r="A7" t="s">
        <v>211</v>
      </c>
      <c r="E7" s="30">
        <f>VLOOKUP(A7,'Intervento-Costo'!A:Q,17,0)</f>
        <v>2024</v>
      </c>
      <c r="F7" s="12">
        <v>0</v>
      </c>
      <c r="G7" s="31">
        <f>NPV($B$4,M7:AM7)+L7+K7*(1+$B$4)+J7*(1+$B$4)^2+I7*(1+$B$4)^3+H7*(1+$B$4)^4</f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32">
        <f>COUNTIF(H7:AM7,"&gt;0")</f>
        <v>0</v>
      </c>
    </row>
  </sheetData>
  <conditionalFormatting sqref="H7:AM7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027ED-2A7C-47D5-AA12-850935F13775}">
  <dimension ref="A1:AZ7"/>
  <sheetViews>
    <sheetView zoomScaleNormal="100" workbookViewId="0">
      <selection activeCell="A6" sqref="A6:S6"/>
    </sheetView>
  </sheetViews>
  <sheetFormatPr defaultRowHeight="14.4" x14ac:dyDescent="0.3"/>
  <cols>
    <col min="1" max="1" width="27.33203125" customWidth="1"/>
    <col min="2" max="16" width="13.109375" customWidth="1"/>
    <col min="17" max="18" width="12.109375" customWidth="1"/>
    <col min="19" max="19" width="14.88671875" customWidth="1"/>
    <col min="20" max="51" width="12.109375" customWidth="1"/>
    <col min="52" max="52" width="11" customWidth="1"/>
  </cols>
  <sheetData>
    <row r="1" spans="1:52" x14ac:dyDescent="0.3">
      <c r="A1" s="2" t="s">
        <v>171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52" x14ac:dyDescent="0.3">
      <c r="A3" s="4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>
        <v>25</v>
      </c>
    </row>
    <row r="4" spans="1:52" x14ac:dyDescent="0.3">
      <c r="A4" s="4" t="s">
        <v>11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">
        <v>0.04</v>
      </c>
      <c r="O4" s="3"/>
      <c r="P4" s="3"/>
    </row>
    <row r="6" spans="1:52" s="1" customFormat="1" ht="133.19999999999999" customHeight="1" x14ac:dyDescent="0.3">
      <c r="A6" s="1" t="s">
        <v>0</v>
      </c>
      <c r="B6" s="1" t="s">
        <v>237</v>
      </c>
      <c r="C6" s="1" t="s">
        <v>238</v>
      </c>
      <c r="D6" s="1" t="s">
        <v>239</v>
      </c>
      <c r="E6" s="1" t="s">
        <v>240</v>
      </c>
      <c r="F6" s="1" t="s">
        <v>241</v>
      </c>
      <c r="G6" s="1" t="s">
        <v>242</v>
      </c>
      <c r="H6" s="1" t="s">
        <v>228</v>
      </c>
      <c r="I6" s="1" t="s">
        <v>229</v>
      </c>
      <c r="J6" s="1" t="s">
        <v>230</v>
      </c>
      <c r="K6" s="1" t="s">
        <v>243</v>
      </c>
      <c r="L6" s="1" t="s">
        <v>244</v>
      </c>
      <c r="M6" s="1" t="s">
        <v>245</v>
      </c>
      <c r="N6" s="1" t="s">
        <v>234</v>
      </c>
      <c r="O6" s="1" t="s">
        <v>235</v>
      </c>
      <c r="P6" s="1" t="s">
        <v>236</v>
      </c>
      <c r="Q6" s="8" t="s">
        <v>287</v>
      </c>
      <c r="R6" s="1" t="s">
        <v>288</v>
      </c>
      <c r="S6" s="9" t="s">
        <v>289</v>
      </c>
      <c r="T6" s="1" t="s">
        <v>290</v>
      </c>
      <c r="U6" s="1" t="s">
        <v>291</v>
      </c>
      <c r="V6" s="1" t="s">
        <v>292</v>
      </c>
      <c r="W6" s="1" t="s">
        <v>293</v>
      </c>
      <c r="X6" s="1" t="s">
        <v>294</v>
      </c>
      <c r="Y6" s="1" t="s">
        <v>295</v>
      </c>
      <c r="Z6" s="1" t="s">
        <v>296</v>
      </c>
      <c r="AA6" s="1" t="s">
        <v>297</v>
      </c>
      <c r="AB6" s="1" t="s">
        <v>298</v>
      </c>
      <c r="AC6" s="1" t="s">
        <v>299</v>
      </c>
      <c r="AD6" s="1" t="s">
        <v>300</v>
      </c>
      <c r="AE6" s="1" t="s">
        <v>301</v>
      </c>
      <c r="AF6" s="1" t="s">
        <v>302</v>
      </c>
      <c r="AG6" s="1" t="s">
        <v>303</v>
      </c>
      <c r="AH6" s="1" t="s">
        <v>304</v>
      </c>
      <c r="AI6" s="1" t="s">
        <v>305</v>
      </c>
      <c r="AJ6" s="1" t="s">
        <v>306</v>
      </c>
      <c r="AK6" s="1" t="s">
        <v>307</v>
      </c>
      <c r="AL6" s="1" t="s">
        <v>308</v>
      </c>
      <c r="AM6" s="1" t="s">
        <v>309</v>
      </c>
      <c r="AN6" s="1" t="s">
        <v>310</v>
      </c>
      <c r="AO6" s="1" t="s">
        <v>311</v>
      </c>
      <c r="AP6" s="1" t="s">
        <v>312</v>
      </c>
      <c r="AQ6" s="1" t="s">
        <v>313</v>
      </c>
      <c r="AR6" s="1" t="s">
        <v>314</v>
      </c>
      <c r="AS6" s="1" t="s">
        <v>315</v>
      </c>
      <c r="AT6" s="1" t="s">
        <v>316</v>
      </c>
      <c r="AU6" s="1" t="s">
        <v>317</v>
      </c>
      <c r="AV6" s="1" t="s">
        <v>318</v>
      </c>
      <c r="AW6" s="1" t="s">
        <v>319</v>
      </c>
      <c r="AX6" s="1" t="s">
        <v>320</v>
      </c>
      <c r="AY6" s="1" t="s">
        <v>321</v>
      </c>
      <c r="AZ6" s="14" t="s">
        <v>322</v>
      </c>
    </row>
    <row r="7" spans="1:52" x14ac:dyDescent="0.3">
      <c r="A7" t="s">
        <v>211</v>
      </c>
      <c r="B7" s="49">
        <v>967.2223339296379</v>
      </c>
      <c r="C7" s="49">
        <v>56.925146868947692</v>
      </c>
      <c r="D7" s="49">
        <v>388.95027285315211</v>
      </c>
      <c r="E7" s="49">
        <v>23.823626819835525</v>
      </c>
      <c r="F7" s="49">
        <v>217.40843685706182</v>
      </c>
      <c r="G7" s="49">
        <v>26.269799870884441</v>
      </c>
      <c r="H7" s="49">
        <v>3.8042253467524753E-2</v>
      </c>
      <c r="I7" s="49">
        <v>0.1192509073482058</v>
      </c>
      <c r="J7" s="49">
        <v>0.12940030321777629</v>
      </c>
      <c r="K7" s="49">
        <v>3.5</v>
      </c>
      <c r="L7" s="49">
        <v>10.148571428571428</v>
      </c>
      <c r="M7" s="49">
        <v>20.297142857142855</v>
      </c>
      <c r="N7" s="50">
        <v>1230.0489445197024</v>
      </c>
      <c r="O7" s="50">
        <v>3093.2012197435515</v>
      </c>
      <c r="P7" s="50">
        <v>1757.060564271017</v>
      </c>
      <c r="Q7" s="30">
        <f>VLOOKUP(A7,'Intervento-Costo'!A:Q,17,0)</f>
        <v>2024</v>
      </c>
      <c r="R7" s="13">
        <v>6080.3107285342712</v>
      </c>
      <c r="S7" s="31">
        <f>NPV($N$4,Y7:AY7)+X7+W7*(1+$N$4)+V7*(1+$N$4)^2+U7*(1+$N$4)^3+T7*(1+$N$4)^4</f>
        <v>98786.584294736589</v>
      </c>
      <c r="T7" s="7">
        <v>0</v>
      </c>
      <c r="U7" s="7">
        <v>0</v>
      </c>
      <c r="V7" s="7">
        <v>0</v>
      </c>
      <c r="W7" s="7">
        <v>0</v>
      </c>
      <c r="X7" s="13">
        <v>6080.3107285342712</v>
      </c>
      <c r="Y7" s="13">
        <v>6080.3107285342712</v>
      </c>
      <c r="Z7" s="13">
        <v>6080.3107285342712</v>
      </c>
      <c r="AA7" s="13">
        <v>6080.3107285342712</v>
      </c>
      <c r="AB7" s="13">
        <v>6080.3107285342712</v>
      </c>
      <c r="AC7" s="13">
        <v>6080.3107285342712</v>
      </c>
      <c r="AD7" s="13">
        <v>6080.3107285342712</v>
      </c>
      <c r="AE7" s="13">
        <v>6080.3107285342712</v>
      </c>
      <c r="AF7" s="13">
        <v>6080.3107285342712</v>
      </c>
      <c r="AG7" s="13">
        <v>6080.3107285342712</v>
      </c>
      <c r="AH7" s="13">
        <v>6080.3107285342712</v>
      </c>
      <c r="AI7" s="13">
        <v>6080.3107285342712</v>
      </c>
      <c r="AJ7" s="13">
        <v>6080.3107285342712</v>
      </c>
      <c r="AK7" s="13">
        <v>6080.3107285342712</v>
      </c>
      <c r="AL7" s="13">
        <v>6080.3107285342712</v>
      </c>
      <c r="AM7" s="13">
        <v>6080.3107285342712</v>
      </c>
      <c r="AN7" s="13">
        <v>6080.3107285342712</v>
      </c>
      <c r="AO7" s="13">
        <v>6080.3107285342712</v>
      </c>
      <c r="AP7" s="13">
        <v>6080.3107285342712</v>
      </c>
      <c r="AQ7" s="13">
        <v>6080.3107285342712</v>
      </c>
      <c r="AR7" s="13">
        <v>6080.3107285342712</v>
      </c>
      <c r="AS7" s="13">
        <v>6080.3107285342712</v>
      </c>
      <c r="AT7" s="13">
        <v>6080.3107285342712</v>
      </c>
      <c r="AU7" s="13">
        <v>6080.3107285342712</v>
      </c>
      <c r="AV7" s="13">
        <v>6080.3107285342712</v>
      </c>
      <c r="AW7" s="7">
        <v>0</v>
      </c>
      <c r="AX7" s="7">
        <v>0</v>
      </c>
      <c r="AY7" s="7">
        <v>0</v>
      </c>
      <c r="AZ7" s="32">
        <f>COUNTIF(T7:AY7,"&gt;0")</f>
        <v>25</v>
      </c>
    </row>
  </sheetData>
  <conditionalFormatting sqref="T7:W7 AW7:AY7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62E4C-7670-4767-BC41-1EB42F6A526F}">
  <dimension ref="A1:AN7"/>
  <sheetViews>
    <sheetView zoomScaleNormal="100" workbookViewId="0">
      <selection activeCell="A6" sqref="A6:G6"/>
    </sheetView>
  </sheetViews>
  <sheetFormatPr defaultRowHeight="14.4" x14ac:dyDescent="0.3"/>
  <cols>
    <col min="1" max="1" width="27.33203125" customWidth="1"/>
    <col min="2" max="4" width="13" customWidth="1"/>
    <col min="5" max="6" width="12.109375" customWidth="1"/>
    <col min="7" max="7" width="14.88671875" customWidth="1"/>
    <col min="8" max="39" width="12.109375" customWidth="1"/>
    <col min="40" max="40" width="11" customWidth="1"/>
  </cols>
  <sheetData>
    <row r="1" spans="1:40" x14ac:dyDescent="0.3">
      <c r="A1" s="2" t="s">
        <v>171</v>
      </c>
      <c r="B1" s="2"/>
      <c r="C1" s="2"/>
      <c r="D1" s="2"/>
    </row>
    <row r="3" spans="1:40" x14ac:dyDescent="0.3">
      <c r="A3" s="4" t="s">
        <v>10</v>
      </c>
      <c r="B3">
        <v>25</v>
      </c>
    </row>
    <row r="4" spans="1:40" x14ac:dyDescent="0.3">
      <c r="A4" s="4" t="s">
        <v>11</v>
      </c>
      <c r="B4" s="3">
        <v>0.04</v>
      </c>
      <c r="C4" s="3"/>
      <c r="D4" s="3"/>
    </row>
    <row r="6" spans="1:40" s="1" customFormat="1" ht="43.2" x14ac:dyDescent="0.3">
      <c r="A6" s="1" t="s">
        <v>0</v>
      </c>
      <c r="B6" s="1" t="s">
        <v>21</v>
      </c>
      <c r="C6" s="1" t="s">
        <v>22</v>
      </c>
      <c r="D6" s="1" t="s">
        <v>133</v>
      </c>
      <c r="E6" s="8" t="s">
        <v>251</v>
      </c>
      <c r="F6" s="1" t="s">
        <v>252</v>
      </c>
      <c r="G6" s="9" t="s">
        <v>253</v>
      </c>
      <c r="H6" s="1" t="s">
        <v>254</v>
      </c>
      <c r="I6" s="1" t="s">
        <v>255</v>
      </c>
      <c r="J6" s="1" t="s">
        <v>256</v>
      </c>
      <c r="K6" s="1" t="s">
        <v>257</v>
      </c>
      <c r="L6" s="1" t="s">
        <v>258</v>
      </c>
      <c r="M6" s="1" t="s">
        <v>259</v>
      </c>
      <c r="N6" s="1" t="s">
        <v>260</v>
      </c>
      <c r="O6" s="1" t="s">
        <v>261</v>
      </c>
      <c r="P6" s="1" t="s">
        <v>262</v>
      </c>
      <c r="Q6" s="1" t="s">
        <v>263</v>
      </c>
      <c r="R6" s="1" t="s">
        <v>264</v>
      </c>
      <c r="S6" s="1" t="s">
        <v>265</v>
      </c>
      <c r="T6" s="1" t="s">
        <v>266</v>
      </c>
      <c r="U6" s="1" t="s">
        <v>267</v>
      </c>
      <c r="V6" s="1" t="s">
        <v>268</v>
      </c>
      <c r="W6" s="1" t="s">
        <v>269</v>
      </c>
      <c r="X6" s="1" t="s">
        <v>270</v>
      </c>
      <c r="Y6" s="1" t="s">
        <v>271</v>
      </c>
      <c r="Z6" s="1" t="s">
        <v>272</v>
      </c>
      <c r="AA6" s="1" t="s">
        <v>273</v>
      </c>
      <c r="AB6" s="1" t="s">
        <v>274</v>
      </c>
      <c r="AC6" s="1" t="s">
        <v>275</v>
      </c>
      <c r="AD6" s="1" t="s">
        <v>276</v>
      </c>
      <c r="AE6" s="1" t="s">
        <v>277</v>
      </c>
      <c r="AF6" s="1" t="s">
        <v>278</v>
      </c>
      <c r="AG6" s="1" t="s">
        <v>279</v>
      </c>
      <c r="AH6" s="1" t="s">
        <v>280</v>
      </c>
      <c r="AI6" s="1" t="s">
        <v>281</v>
      </c>
      <c r="AJ6" s="1" t="s">
        <v>282</v>
      </c>
      <c r="AK6" s="1" t="s">
        <v>283</v>
      </c>
      <c r="AL6" s="1" t="s">
        <v>284</v>
      </c>
      <c r="AM6" s="1" t="s">
        <v>285</v>
      </c>
      <c r="AN6" s="14" t="s">
        <v>286</v>
      </c>
    </row>
    <row r="7" spans="1:40" x14ac:dyDescent="0.3">
      <c r="A7" t="s">
        <v>211</v>
      </c>
      <c r="E7" s="30">
        <f>VLOOKUP(A7,'Intervento-Costo'!A:Q,17,0)</f>
        <v>2024</v>
      </c>
      <c r="F7" s="12">
        <v>0</v>
      </c>
      <c r="G7" s="31">
        <f>NPV($B$4,M7:AM7)+L7+K7*(1+$B$4)+J7*(1+$B$4)^2+I7*(1+$B$4)^3+H7*(1+$B$4)^4</f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32">
        <f>COUNTIF(H7:AM7,"&gt;0")</f>
        <v>0</v>
      </c>
    </row>
  </sheetData>
  <conditionalFormatting sqref="H7:AM7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3960F-A207-48DE-8225-FC6570F28D24}">
  <dimension ref="A1:AN7"/>
  <sheetViews>
    <sheetView zoomScaleNormal="100" workbookViewId="0">
      <selection activeCell="N28" sqref="N28"/>
    </sheetView>
  </sheetViews>
  <sheetFormatPr defaultRowHeight="14.4" x14ac:dyDescent="0.3"/>
  <cols>
    <col min="1" max="1" width="27.33203125" customWidth="1"/>
    <col min="2" max="4" width="13" customWidth="1"/>
    <col min="5" max="6" width="12.109375" customWidth="1"/>
    <col min="7" max="7" width="14.88671875" customWidth="1"/>
    <col min="8" max="39" width="12.109375" customWidth="1"/>
    <col min="40" max="40" width="11" customWidth="1"/>
  </cols>
  <sheetData>
    <row r="1" spans="1:40" x14ac:dyDescent="0.3">
      <c r="A1" s="2" t="s">
        <v>171</v>
      </c>
      <c r="B1" s="2"/>
      <c r="C1" s="2"/>
      <c r="D1" s="2"/>
    </row>
    <row r="3" spans="1:40" x14ac:dyDescent="0.3">
      <c r="A3" s="4" t="s">
        <v>10</v>
      </c>
      <c r="B3">
        <v>25</v>
      </c>
    </row>
    <row r="4" spans="1:40" x14ac:dyDescent="0.3">
      <c r="A4" s="4" t="s">
        <v>11</v>
      </c>
      <c r="B4" s="3">
        <v>0.04</v>
      </c>
      <c r="C4" s="3"/>
      <c r="D4" s="3"/>
    </row>
    <row r="6" spans="1:40" s="1" customFormat="1" ht="72" x14ac:dyDescent="0.3">
      <c r="A6" s="1" t="s">
        <v>0</v>
      </c>
      <c r="B6" s="1" t="s">
        <v>246</v>
      </c>
      <c r="C6" s="1" t="s">
        <v>247</v>
      </c>
      <c r="D6" s="1" t="s">
        <v>133</v>
      </c>
      <c r="E6" s="8" t="s">
        <v>248</v>
      </c>
      <c r="F6" s="1" t="s">
        <v>249</v>
      </c>
      <c r="G6" s="9" t="s">
        <v>250</v>
      </c>
      <c r="H6" s="1" t="s">
        <v>359</v>
      </c>
      <c r="I6" s="1" t="s">
        <v>360</v>
      </c>
      <c r="J6" s="1" t="s">
        <v>361</v>
      </c>
      <c r="K6" s="1" t="s">
        <v>362</v>
      </c>
      <c r="L6" s="1" t="s">
        <v>363</v>
      </c>
      <c r="M6" s="1" t="s">
        <v>364</v>
      </c>
      <c r="N6" s="1" t="s">
        <v>365</v>
      </c>
      <c r="O6" s="1" t="s">
        <v>366</v>
      </c>
      <c r="P6" s="1" t="s">
        <v>367</v>
      </c>
      <c r="Q6" s="1" t="s">
        <v>368</v>
      </c>
      <c r="R6" s="1" t="s">
        <v>369</v>
      </c>
      <c r="S6" s="1" t="s">
        <v>370</v>
      </c>
      <c r="T6" s="1" t="s">
        <v>371</v>
      </c>
      <c r="U6" s="1" t="s">
        <v>372</v>
      </c>
      <c r="V6" s="1" t="s">
        <v>373</v>
      </c>
      <c r="W6" s="1" t="s">
        <v>374</v>
      </c>
      <c r="X6" s="1" t="s">
        <v>375</v>
      </c>
      <c r="Y6" s="1" t="s">
        <v>376</v>
      </c>
      <c r="Z6" s="1" t="s">
        <v>377</v>
      </c>
      <c r="AA6" s="1" t="s">
        <v>378</v>
      </c>
      <c r="AB6" s="1" t="s">
        <v>379</v>
      </c>
      <c r="AC6" s="1" t="s">
        <v>380</v>
      </c>
      <c r="AD6" s="1" t="s">
        <v>381</v>
      </c>
      <c r="AE6" s="1" t="s">
        <v>382</v>
      </c>
      <c r="AF6" s="1" t="s">
        <v>383</v>
      </c>
      <c r="AG6" s="1" t="s">
        <v>384</v>
      </c>
      <c r="AH6" s="1" t="s">
        <v>385</v>
      </c>
      <c r="AI6" s="1" t="s">
        <v>386</v>
      </c>
      <c r="AJ6" s="1" t="s">
        <v>387</v>
      </c>
      <c r="AK6" s="1" t="s">
        <v>388</v>
      </c>
      <c r="AL6" s="1" t="s">
        <v>389</v>
      </c>
      <c r="AM6" s="1" t="s">
        <v>390</v>
      </c>
      <c r="AN6" s="14" t="s">
        <v>391</v>
      </c>
    </row>
    <row r="7" spans="1:40" x14ac:dyDescent="0.3">
      <c r="A7" t="s">
        <v>211</v>
      </c>
      <c r="B7">
        <v>1100</v>
      </c>
      <c r="C7">
        <v>19.533000000000001</v>
      </c>
      <c r="E7" s="30">
        <f>VLOOKUP(A7,'Intervento-Costo'!A:Q,17,0)</f>
        <v>2024</v>
      </c>
      <c r="F7" s="12">
        <f>B7*C7</f>
        <v>21486.300000000003</v>
      </c>
      <c r="G7" s="31">
        <f>NPV($B$4,M7:AM7)+L7+K7*(1+$B$4)+J7*(1+$B$4)^2+I7*(1+$B$4)^3+H7*(1+$B$4)^4</f>
        <v>349087.12414499669</v>
      </c>
      <c r="H7" s="7">
        <v>0</v>
      </c>
      <c r="I7" s="7">
        <v>0</v>
      </c>
      <c r="J7" s="7">
        <v>0</v>
      </c>
      <c r="K7" s="7">
        <v>0</v>
      </c>
      <c r="L7" s="7">
        <v>21486.3</v>
      </c>
      <c r="M7" s="7">
        <v>21486.3</v>
      </c>
      <c r="N7" s="7">
        <v>21486.3</v>
      </c>
      <c r="O7" s="7">
        <v>21486.3</v>
      </c>
      <c r="P7" s="7">
        <v>21486.3</v>
      </c>
      <c r="Q7" s="7">
        <v>21486.3</v>
      </c>
      <c r="R7" s="7">
        <v>21486.3</v>
      </c>
      <c r="S7" s="7">
        <v>21486.3</v>
      </c>
      <c r="T7" s="7">
        <v>21486.3</v>
      </c>
      <c r="U7" s="7">
        <v>21486.3</v>
      </c>
      <c r="V7" s="7">
        <v>21486.3</v>
      </c>
      <c r="W7" s="7">
        <v>21486.3</v>
      </c>
      <c r="X7" s="7">
        <v>21486.3</v>
      </c>
      <c r="Y7" s="7">
        <v>21486.3</v>
      </c>
      <c r="Z7" s="7">
        <v>21486.3</v>
      </c>
      <c r="AA7" s="7">
        <v>21486.3</v>
      </c>
      <c r="AB7" s="7">
        <v>21486.3</v>
      </c>
      <c r="AC7" s="7">
        <v>21486.3</v>
      </c>
      <c r="AD7" s="7">
        <v>21486.3</v>
      </c>
      <c r="AE7" s="7">
        <v>21486.3</v>
      </c>
      <c r="AF7" s="7">
        <v>21486.3</v>
      </c>
      <c r="AG7" s="7">
        <v>21486.3</v>
      </c>
      <c r="AH7" s="7">
        <v>21486.3</v>
      </c>
      <c r="AI7" s="7">
        <v>21486.3</v>
      </c>
      <c r="AJ7" s="7">
        <v>21486.3</v>
      </c>
      <c r="AK7" s="7">
        <v>0</v>
      </c>
      <c r="AL7" s="7">
        <v>0</v>
      </c>
      <c r="AM7" s="7">
        <v>0</v>
      </c>
      <c r="AN7" s="32">
        <f>COUNTIF(H7:AM7,"&gt;0")</f>
        <v>25</v>
      </c>
    </row>
  </sheetData>
  <conditionalFormatting sqref="H7:AM7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"/>
  <sheetViews>
    <sheetView zoomScale="115" zoomScaleNormal="115" workbookViewId="0"/>
  </sheetViews>
  <sheetFormatPr defaultColWidth="8.77734375" defaultRowHeight="14.4" x14ac:dyDescent="0.3"/>
  <cols>
    <col min="1" max="1" width="64.6640625" style="33" customWidth="1"/>
    <col min="2" max="2" width="87.109375" style="33" customWidth="1"/>
    <col min="3" max="16384" width="8.77734375" style="33"/>
  </cols>
  <sheetData>
    <row r="1" spans="1:2" ht="18" x14ac:dyDescent="0.35">
      <c r="A1" s="43" t="s">
        <v>143</v>
      </c>
      <c r="B1" s="43" t="s">
        <v>12</v>
      </c>
    </row>
    <row r="2" spans="1:2" x14ac:dyDescent="0.3">
      <c r="A2" s="44" t="s">
        <v>0</v>
      </c>
      <c r="B2" s="44" t="s">
        <v>80</v>
      </c>
    </row>
    <row r="3" spans="1:2" ht="35.25" customHeight="1" x14ac:dyDescent="0.3">
      <c r="A3" s="45" t="s">
        <v>163</v>
      </c>
      <c r="B3" s="46" t="s">
        <v>210</v>
      </c>
    </row>
    <row r="4" spans="1:2" ht="35.25" customHeight="1" x14ac:dyDescent="0.3">
      <c r="A4" s="45" t="s">
        <v>144</v>
      </c>
      <c r="B4" s="45" t="s">
        <v>204</v>
      </c>
    </row>
    <row r="5" spans="1:2" ht="35.25" customHeight="1" x14ac:dyDescent="0.3">
      <c r="A5" s="45" t="s">
        <v>162</v>
      </c>
      <c r="B5" s="45" t="s">
        <v>205</v>
      </c>
    </row>
    <row r="6" spans="1:2" ht="35.25" customHeight="1" x14ac:dyDescent="0.3">
      <c r="A6" s="45" t="s">
        <v>164</v>
      </c>
      <c r="B6" s="45" t="s">
        <v>206</v>
      </c>
    </row>
    <row r="7" spans="1:2" ht="35.25" customHeight="1" x14ac:dyDescent="0.3">
      <c r="A7" s="45" t="s">
        <v>184</v>
      </c>
      <c r="B7" s="33" t="s">
        <v>207</v>
      </c>
    </row>
    <row r="8" spans="1:2" ht="43.2" x14ac:dyDescent="0.3">
      <c r="A8" s="45" t="s">
        <v>149</v>
      </c>
      <c r="B8" s="45" t="s">
        <v>208</v>
      </c>
    </row>
    <row r="9" spans="1:2" ht="28.8" x14ac:dyDescent="0.3">
      <c r="A9" s="45" t="s">
        <v>203</v>
      </c>
      <c r="B9" s="45" t="s">
        <v>209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Intervento</vt:lpstr>
      <vt:lpstr>Intervento_note</vt:lpstr>
      <vt:lpstr>Intervento-Costo</vt:lpstr>
      <vt:lpstr>Intervento-Beneficio 1</vt:lpstr>
      <vt:lpstr>Intervento-Beneficio 2</vt:lpstr>
      <vt:lpstr>Intervento-Beneficio 3</vt:lpstr>
      <vt:lpstr>Intervento-Beneficio 4</vt:lpstr>
      <vt:lpstr>Intervento-Beneficio 5</vt:lpstr>
      <vt:lpstr>T-note</vt:lpstr>
      <vt:lpstr>T-rif. normativo</vt:lpstr>
      <vt:lpstr>T-eleggibilità</vt:lpstr>
      <vt:lpstr>T-semestre</vt:lpstr>
      <vt:lpstr>T-stato di avanzamento</vt:lpstr>
    </vt:vector>
  </TitlesOfParts>
  <Company>AEEG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Avola</dc:creator>
  <cp:lastModifiedBy>Marco Longo</cp:lastModifiedBy>
  <cp:lastPrinted>2024-06-25T12:34:53Z</cp:lastPrinted>
  <dcterms:created xsi:type="dcterms:W3CDTF">2018-10-31T10:41:28Z</dcterms:created>
  <dcterms:modified xsi:type="dcterms:W3CDTF">2024-06-25T14:05:38Z</dcterms:modified>
</cp:coreProperties>
</file>